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theme/themeOverride1.xml" ContentType="application/vnd.openxmlformats-officedocument.themeOverrid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9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10.xml" ContentType="application/vnd.openxmlformats-officedocument.drawing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drawings/drawing11.xml" ContentType="application/vnd.openxmlformats-officedocument.drawing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drawings/drawing12.xml" ContentType="application/vnd.openxmlformats-officedocument.drawing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drawings/drawing13.xml" ContentType="application/vnd.openxmlformats-officedocument.drawing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28770" windowHeight="11670" tabRatio="718" activeTab="4"/>
  </bookViews>
  <sheets>
    <sheet name="2024" sheetId="1" r:id="rId1"/>
    <sheet name="ST.I_24" sheetId="27" r:id="rId2"/>
    <sheet name="ST.II_23" sheetId="28" r:id="rId3"/>
    <sheet name="ST.III_23" sheetId="29" r:id="rId4"/>
    <sheet name="ST.IV_23" sheetId="30" r:id="rId5"/>
    <sheet name="ST.V_23" sheetId="31" r:id="rId6"/>
    <sheet name="ST.VI_23" sheetId="32" r:id="rId7"/>
    <sheet name="ST.VII_23" sheetId="33" r:id="rId8"/>
    <sheet name="ST.VIII_23" sheetId="35" r:id="rId9"/>
    <sheet name="st.IX_23" sheetId="37" r:id="rId10"/>
    <sheet name=" ST.X_23" sheetId="36" r:id="rId11"/>
    <sheet name="ST.XI_23" sheetId="38" r:id="rId12"/>
    <sheet name="ST.XII_23" sheetId="39" r:id="rId13"/>
    <sheet name="nastavení Max komunikátoru" sheetId="16" r:id="rId14"/>
    <sheet name="graf sumář" sheetId="4" r:id="rId15"/>
    <sheet name="G. leden" sheetId="2" r:id="rId16"/>
    <sheet name="G. únor" sheetId="3" r:id="rId17"/>
    <sheet name="G. březen" sheetId="5" r:id="rId18"/>
    <sheet name="G. duben" sheetId="6" r:id="rId19"/>
    <sheet name="G. květen" sheetId="7" r:id="rId20"/>
    <sheet name="G. červen" sheetId="8" r:id="rId21"/>
    <sheet name="G. červenec" sheetId="9" r:id="rId22"/>
    <sheet name="G. srpen" sheetId="10" r:id="rId23"/>
    <sheet name="G. září" sheetId="11" r:id="rId24"/>
    <sheet name="G.říjen" sheetId="15" r:id="rId25"/>
    <sheet name="G.listopad" sheetId="13" r:id="rId26"/>
    <sheet name="G. prosinec" sheetId="14" r:id="rId27"/>
  </sheets>
  <definedNames>
    <definedName name="_xlnm.Print_Area" localSheetId="0">'2024'!$A$1:$AE$21</definedName>
  </definedNames>
  <calcPr calcId="162913"/>
</workbook>
</file>

<file path=xl/calcChain.xml><?xml version="1.0" encoding="utf-8"?>
<calcChain xmlns="http://schemas.openxmlformats.org/spreadsheetml/2006/main">
  <c r="D33" i="30" l="1"/>
  <c r="M32" i="30"/>
  <c r="H32" i="30"/>
  <c r="F32" i="30"/>
  <c r="D32" i="30"/>
  <c r="B32" i="30"/>
  <c r="H29" i="30"/>
  <c r="H31" i="30" s="1"/>
  <c r="F29" i="30"/>
  <c r="F31" i="30" s="1"/>
  <c r="M28" i="30"/>
  <c r="M29" i="30" s="1"/>
  <c r="I28" i="30"/>
  <c r="H28" i="30"/>
  <c r="F28" i="30"/>
  <c r="D28" i="30"/>
  <c r="D29" i="30" s="1"/>
  <c r="B28" i="30"/>
  <c r="M27" i="30"/>
  <c r="H27" i="30"/>
  <c r="F27" i="30"/>
  <c r="I27" i="30" s="1"/>
  <c r="B27" i="30" s="1"/>
  <c r="D27" i="30"/>
  <c r="M26" i="30"/>
  <c r="I26" i="30"/>
  <c r="H26" i="30"/>
  <c r="F26" i="30"/>
  <c r="D26" i="30"/>
  <c r="B26" i="30"/>
  <c r="M25" i="30"/>
  <c r="H25" i="30"/>
  <c r="F25" i="30"/>
  <c r="I25" i="30" s="1"/>
  <c r="B25" i="30" s="1"/>
  <c r="D25" i="30"/>
  <c r="M22" i="30"/>
  <c r="M23" i="30" s="1"/>
  <c r="D22" i="30"/>
  <c r="D24" i="30" s="1"/>
  <c r="M21" i="30"/>
  <c r="H21" i="30"/>
  <c r="H22" i="30" s="1"/>
  <c r="F21" i="30"/>
  <c r="F22" i="30" s="1"/>
  <c r="D21" i="30"/>
  <c r="M20" i="30"/>
  <c r="I20" i="30"/>
  <c r="H20" i="30"/>
  <c r="F20" i="30"/>
  <c r="D20" i="30"/>
  <c r="B20" i="30"/>
  <c r="M19" i="30"/>
  <c r="H19" i="30"/>
  <c r="F19" i="30"/>
  <c r="I19" i="30" s="1"/>
  <c r="B19" i="30" s="1"/>
  <c r="D19" i="30"/>
  <c r="M18" i="30"/>
  <c r="I18" i="30"/>
  <c r="B18" i="30" s="1"/>
  <c r="H18" i="30"/>
  <c r="F18" i="30"/>
  <c r="D18" i="30"/>
  <c r="H15" i="30"/>
  <c r="H16" i="30" s="1"/>
  <c r="F15" i="30"/>
  <c r="F17" i="30" s="1"/>
  <c r="M14" i="30"/>
  <c r="M15" i="30" s="1"/>
  <c r="I14" i="30"/>
  <c r="B14" i="30" s="1"/>
  <c r="H14" i="30"/>
  <c r="F14" i="30"/>
  <c r="D14" i="30"/>
  <c r="D15" i="30" s="1"/>
  <c r="M13" i="30"/>
  <c r="H13" i="30"/>
  <c r="F13" i="30"/>
  <c r="I13" i="30" s="1"/>
  <c r="B13" i="30" s="1"/>
  <c r="D13" i="30"/>
  <c r="M12" i="30"/>
  <c r="I12" i="30"/>
  <c r="H12" i="30"/>
  <c r="F12" i="30"/>
  <c r="D12" i="30"/>
  <c r="B12" i="30"/>
  <c r="M11" i="30"/>
  <c r="H11" i="30"/>
  <c r="F11" i="30"/>
  <c r="D11" i="30"/>
  <c r="I11" i="30" l="1"/>
  <c r="B11" i="30" s="1"/>
  <c r="F23" i="30"/>
  <c r="I22" i="30"/>
  <c r="B22" i="30" s="1"/>
  <c r="F24" i="30"/>
  <c r="D30" i="30"/>
  <c r="D31" i="30"/>
  <c r="I31" i="30" s="1"/>
  <c r="B31" i="30" s="1"/>
  <c r="I29" i="30"/>
  <c r="B29" i="30" s="1"/>
  <c r="M30" i="30"/>
  <c r="M31" i="30"/>
  <c r="D17" i="30"/>
  <c r="I15" i="30"/>
  <c r="B15" i="30" s="1"/>
  <c r="D16" i="30"/>
  <c r="M17" i="30"/>
  <c r="M16" i="30"/>
  <c r="H24" i="30"/>
  <c r="H23" i="30"/>
  <c r="I24" i="30"/>
  <c r="B24" i="30" s="1"/>
  <c r="H17" i="30"/>
  <c r="M24" i="30"/>
  <c r="F16" i="30"/>
  <c r="I21" i="30"/>
  <c r="B21" i="30" s="1"/>
  <c r="F30" i="30"/>
  <c r="D23" i="30"/>
  <c r="H30" i="30"/>
  <c r="L5" i="31"/>
  <c r="G5" i="31"/>
  <c r="E5" i="31"/>
  <c r="F5" i="31" s="1"/>
  <c r="F6" i="31" s="1"/>
  <c r="F8" i="31" s="1"/>
  <c r="C5" i="31"/>
  <c r="I34" i="31"/>
  <c r="B34" i="31" s="1"/>
  <c r="I33" i="31"/>
  <c r="M33" i="31"/>
  <c r="M34" i="31" s="1"/>
  <c r="M32" i="31"/>
  <c r="M31" i="31"/>
  <c r="M30" i="31"/>
  <c r="H33" i="31"/>
  <c r="H34" i="31" s="1"/>
  <c r="H32" i="31"/>
  <c r="H31" i="31"/>
  <c r="H30" i="31"/>
  <c r="F33" i="31"/>
  <c r="F34" i="31" s="1"/>
  <c r="F32" i="31"/>
  <c r="F31" i="31"/>
  <c r="F30" i="31"/>
  <c r="M26" i="31"/>
  <c r="M27" i="31" s="1"/>
  <c r="M25" i="31"/>
  <c r="M24" i="31"/>
  <c r="M23" i="31"/>
  <c r="M19" i="31"/>
  <c r="M20" i="31" s="1"/>
  <c r="M18" i="31"/>
  <c r="M17" i="31"/>
  <c r="M16" i="31"/>
  <c r="M12" i="31"/>
  <c r="M13" i="31" s="1"/>
  <c r="M11" i="31"/>
  <c r="M10" i="31"/>
  <c r="M9" i="31"/>
  <c r="M5" i="31"/>
  <c r="M6" i="31" s="1"/>
  <c r="M7" i="31" s="1"/>
  <c r="M4" i="31" s="1"/>
  <c r="H26" i="31"/>
  <c r="H27" i="31" s="1"/>
  <c r="H25" i="31"/>
  <c r="H24" i="31"/>
  <c r="H23" i="31"/>
  <c r="H20" i="31"/>
  <c r="H22" i="31" s="1"/>
  <c r="H19" i="31"/>
  <c r="H18" i="31"/>
  <c r="H17" i="31"/>
  <c r="H16" i="31"/>
  <c r="H12" i="31"/>
  <c r="H13" i="31" s="1"/>
  <c r="H11" i="31"/>
  <c r="H10" i="31"/>
  <c r="H9" i="31"/>
  <c r="H5" i="31"/>
  <c r="H6" i="31" s="1"/>
  <c r="F26" i="31"/>
  <c r="F27" i="31" s="1"/>
  <c r="F25" i="31"/>
  <c r="F24" i="31"/>
  <c r="F23" i="31"/>
  <c r="F19" i="31"/>
  <c r="F20" i="31" s="1"/>
  <c r="F18" i="31"/>
  <c r="F17" i="31"/>
  <c r="F16" i="31"/>
  <c r="F14" i="31"/>
  <c r="F13" i="31"/>
  <c r="F15" i="31" s="1"/>
  <c r="F12" i="31"/>
  <c r="F11" i="31"/>
  <c r="F10" i="31"/>
  <c r="F9" i="31"/>
  <c r="D34" i="31"/>
  <c r="B33" i="31"/>
  <c r="D32" i="31"/>
  <c r="D33" i="31"/>
  <c r="D5" i="31"/>
  <c r="D6" i="31"/>
  <c r="D7" i="31" s="1"/>
  <c r="D4" i="31" s="1"/>
  <c r="D9" i="31"/>
  <c r="D10" i="31"/>
  <c r="D11" i="31"/>
  <c r="D12" i="31"/>
  <c r="D13" i="31"/>
  <c r="D14" i="31" s="1"/>
  <c r="D16" i="31"/>
  <c r="D17" i="31"/>
  <c r="D18" i="31"/>
  <c r="D19" i="31"/>
  <c r="D20" i="31"/>
  <c r="D22" i="31" s="1"/>
  <c r="D21" i="31"/>
  <c r="D23" i="31"/>
  <c r="D24" i="31"/>
  <c r="D25" i="31"/>
  <c r="D26" i="31"/>
  <c r="D27" i="31" s="1"/>
  <c r="D30" i="31"/>
  <c r="D31" i="31"/>
  <c r="I17" i="30" l="1"/>
  <c r="B17" i="30" s="1"/>
  <c r="I30" i="30"/>
  <c r="B30" i="30" s="1"/>
  <c r="I16" i="30"/>
  <c r="B16" i="30" s="1"/>
  <c r="I23" i="30"/>
  <c r="B23" i="30" s="1"/>
  <c r="M36" i="31"/>
  <c r="M15" i="31"/>
  <c r="M14" i="31"/>
  <c r="M21" i="31"/>
  <c r="M22" i="31"/>
  <c r="M29" i="31"/>
  <c r="M28" i="31"/>
  <c r="M8" i="31"/>
  <c r="H29" i="31"/>
  <c r="H28" i="31"/>
  <c r="H7" i="31"/>
  <c r="H8" i="31"/>
  <c r="H15" i="31"/>
  <c r="H14" i="31"/>
  <c r="H21" i="31"/>
  <c r="F21" i="31"/>
  <c r="F22" i="31"/>
  <c r="F29" i="31"/>
  <c r="F28" i="31"/>
  <c r="F7" i="31"/>
  <c r="F4" i="31" s="1"/>
  <c r="D8" i="31"/>
  <c r="D29" i="31"/>
  <c r="D28" i="31"/>
  <c r="D15" i="31"/>
  <c r="M7" i="30"/>
  <c r="M6" i="30"/>
  <c r="L5" i="30"/>
  <c r="M5" i="30" s="1"/>
  <c r="M4" i="30"/>
  <c r="H7" i="30"/>
  <c r="H8" i="30" s="1"/>
  <c r="H6" i="30"/>
  <c r="G5" i="30"/>
  <c r="H5" i="30" s="1"/>
  <c r="H4" i="30"/>
  <c r="F7" i="30"/>
  <c r="F8" i="30" s="1"/>
  <c r="F6" i="30"/>
  <c r="E5" i="30"/>
  <c r="F5" i="30" s="1"/>
  <c r="F4" i="30"/>
  <c r="D34" i="30"/>
  <c r="D7" i="30"/>
  <c r="D8" i="30" s="1"/>
  <c r="D6" i="30"/>
  <c r="D5" i="30"/>
  <c r="D4" i="30"/>
  <c r="C5" i="30"/>
  <c r="I4" i="29"/>
  <c r="B4" i="29" s="1"/>
  <c r="C4" i="29"/>
  <c r="E4" i="29"/>
  <c r="G4" i="29"/>
  <c r="F5" i="29"/>
  <c r="H5" i="29"/>
  <c r="F6" i="29"/>
  <c r="H6" i="29"/>
  <c r="D7" i="29"/>
  <c r="I7" i="29" s="1"/>
  <c r="B7" i="29" s="1"/>
  <c r="F7" i="29"/>
  <c r="H7" i="29"/>
  <c r="M7" i="29"/>
  <c r="D8" i="29"/>
  <c r="F8" i="29"/>
  <c r="H8" i="29"/>
  <c r="I8" i="29"/>
  <c r="B8" i="29" s="1"/>
  <c r="M8" i="29"/>
  <c r="D9" i="29"/>
  <c r="I9" i="29" s="1"/>
  <c r="B9" i="29" s="1"/>
  <c r="F9" i="29"/>
  <c r="H9" i="29"/>
  <c r="M9" i="29"/>
  <c r="D10" i="29"/>
  <c r="F10" i="29"/>
  <c r="H10" i="29"/>
  <c r="H11" i="29" s="1"/>
  <c r="I10" i="29"/>
  <c r="B10" i="29" s="1"/>
  <c r="M10" i="29"/>
  <c r="D11" i="29"/>
  <c r="D12" i="29" s="1"/>
  <c r="F11" i="29"/>
  <c r="F12" i="29" s="1"/>
  <c r="M11" i="29"/>
  <c r="M12" i="29" s="1"/>
  <c r="D13" i="29"/>
  <c r="F13" i="29"/>
  <c r="M13" i="29"/>
  <c r="D14" i="29"/>
  <c r="F14" i="29"/>
  <c r="H14" i="29"/>
  <c r="I14" i="29"/>
  <c r="B14" i="29" s="1"/>
  <c r="M14" i="29"/>
  <c r="D15" i="29"/>
  <c r="I15" i="29" s="1"/>
  <c r="B15" i="29" s="1"/>
  <c r="F15" i="29"/>
  <c r="H15" i="29"/>
  <c r="M15" i="29"/>
  <c r="D16" i="29"/>
  <c r="F16" i="29"/>
  <c r="H16" i="29"/>
  <c r="I16" i="29"/>
  <c r="B16" i="29" s="1"/>
  <c r="M16" i="29"/>
  <c r="D17" i="29"/>
  <c r="D18" i="29" s="1"/>
  <c r="F17" i="29"/>
  <c r="F18" i="29" s="1"/>
  <c r="H17" i="29"/>
  <c r="M17" i="29"/>
  <c r="M18" i="29" s="1"/>
  <c r="H18" i="29"/>
  <c r="H19" i="29" s="1"/>
  <c r="H20" i="29"/>
  <c r="D21" i="29"/>
  <c r="I21" i="29" s="1"/>
  <c r="B21" i="29" s="1"/>
  <c r="F21" i="29"/>
  <c r="H21" i="29"/>
  <c r="M21" i="29"/>
  <c r="B22" i="29"/>
  <c r="D22" i="29"/>
  <c r="H22" i="29"/>
  <c r="I22" i="29"/>
  <c r="M22" i="29"/>
  <c r="D23" i="29"/>
  <c r="I23" i="29" s="1"/>
  <c r="B23" i="29" s="1"/>
  <c r="F23" i="29"/>
  <c r="H23" i="29"/>
  <c r="M23" i="29"/>
  <c r="D24" i="29"/>
  <c r="D25" i="29" s="1"/>
  <c r="F24" i="29"/>
  <c r="H24" i="29"/>
  <c r="M24" i="29"/>
  <c r="M25" i="29" s="1"/>
  <c r="F25" i="29"/>
  <c r="F26" i="29" s="1"/>
  <c r="H25" i="29"/>
  <c r="H26" i="29" s="1"/>
  <c r="M26" i="29" s="1"/>
  <c r="F27" i="29"/>
  <c r="H27" i="29"/>
  <c r="M27" i="29" s="1"/>
  <c r="D28" i="29"/>
  <c r="I28" i="29" s="1"/>
  <c r="B28" i="29" s="1"/>
  <c r="F28" i="29"/>
  <c r="H28" i="29"/>
  <c r="M28" i="29"/>
  <c r="D29" i="29"/>
  <c r="I29" i="29" s="1"/>
  <c r="B29" i="29" s="1"/>
  <c r="F29" i="29"/>
  <c r="H29" i="29"/>
  <c r="M29" i="29"/>
  <c r="D30" i="29"/>
  <c r="D31" i="29" s="1"/>
  <c r="F30" i="29"/>
  <c r="H30" i="29"/>
  <c r="M30" i="29"/>
  <c r="M31" i="29" s="1"/>
  <c r="F31" i="29"/>
  <c r="F32" i="29" s="1"/>
  <c r="H31" i="29"/>
  <c r="H32" i="29" s="1"/>
  <c r="F33" i="29"/>
  <c r="H33" i="29"/>
  <c r="D9" i="30" l="1"/>
  <c r="D10" i="30"/>
  <c r="I8" i="30"/>
  <c r="B8" i="30" s="1"/>
  <c r="F9" i="30"/>
  <c r="F10" i="30"/>
  <c r="H10" i="30"/>
  <c r="H9" i="30"/>
  <c r="M8" i="30"/>
  <c r="D5" i="29"/>
  <c r="I5" i="29" s="1"/>
  <c r="B5" i="29" s="1"/>
  <c r="D32" i="29"/>
  <c r="I32" i="29" s="1"/>
  <c r="B32" i="29" s="1"/>
  <c r="D34" i="29"/>
  <c r="I34" i="29" s="1"/>
  <c r="B34" i="29" s="1"/>
  <c r="I31" i="29"/>
  <c r="B31" i="29" s="1"/>
  <c r="D33" i="29"/>
  <c r="I33" i="29" s="1"/>
  <c r="B33" i="29" s="1"/>
  <c r="D26" i="29"/>
  <c r="I26" i="29" s="1"/>
  <c r="B26" i="29" s="1"/>
  <c r="I25" i="29"/>
  <c r="B25" i="29" s="1"/>
  <c r="D27" i="29"/>
  <c r="I27" i="29" s="1"/>
  <c r="B27" i="29" s="1"/>
  <c r="M19" i="29"/>
  <c r="M20" i="29"/>
  <c r="I13" i="29"/>
  <c r="B13" i="29" s="1"/>
  <c r="M33" i="29"/>
  <c r="M32" i="29"/>
  <c r="M34" i="29"/>
  <c r="F20" i="29"/>
  <c r="F19" i="29"/>
  <c r="H13" i="29"/>
  <c r="H12" i="29"/>
  <c r="I18" i="29"/>
  <c r="B18" i="29" s="1"/>
  <c r="D20" i="29"/>
  <c r="D19" i="29"/>
  <c r="I19" i="29" s="1"/>
  <c r="B19" i="29" s="1"/>
  <c r="I12" i="29"/>
  <c r="B12" i="29" s="1"/>
  <c r="I30" i="29"/>
  <c r="B30" i="29" s="1"/>
  <c r="I24" i="29"/>
  <c r="B24" i="29" s="1"/>
  <c r="H34" i="29"/>
  <c r="I17" i="29"/>
  <c r="B17" i="29" s="1"/>
  <c r="I11" i="29"/>
  <c r="B11" i="29" s="1"/>
  <c r="D6" i="29"/>
  <c r="I6" i="29" s="1"/>
  <c r="B6" i="29" s="1"/>
  <c r="F34" i="29"/>
  <c r="N5" i="1"/>
  <c r="R5" i="1"/>
  <c r="B36" i="28"/>
  <c r="I10" i="30" l="1"/>
  <c r="B10" i="30" s="1"/>
  <c r="M9" i="30"/>
  <c r="M10" i="30"/>
  <c r="M36" i="30" s="1"/>
  <c r="I9" i="30"/>
  <c r="B9" i="30" s="1"/>
  <c r="I20" i="29"/>
  <c r="B20" i="29" s="1"/>
  <c r="M15" i="28"/>
  <c r="AD4" i="1" l="1"/>
  <c r="AB4" i="1"/>
  <c r="AC4" i="1"/>
  <c r="AA4" i="1"/>
  <c r="Z4" i="1"/>
  <c r="Y4" i="1"/>
  <c r="Y5" i="1"/>
  <c r="Z5" i="1"/>
  <c r="AA5" i="1"/>
  <c r="AB5" i="1"/>
  <c r="AC5" i="1"/>
  <c r="AD5" i="1"/>
  <c r="AE5" i="1"/>
  <c r="Y6" i="1"/>
  <c r="Z6" i="1"/>
  <c r="AA6" i="1"/>
  <c r="AB6" i="1"/>
  <c r="AC6" i="1"/>
  <c r="AD6" i="1"/>
  <c r="AE6" i="1"/>
  <c r="Y7" i="1"/>
  <c r="Z7" i="1"/>
  <c r="AA7" i="1"/>
  <c r="AB7" i="1"/>
  <c r="AC7" i="1"/>
  <c r="AD7" i="1"/>
  <c r="AE7" i="1"/>
  <c r="Y8" i="1"/>
  <c r="Z8" i="1"/>
  <c r="AA8" i="1"/>
  <c r="AB8" i="1"/>
  <c r="AC8" i="1"/>
  <c r="AD8" i="1"/>
  <c r="AE8" i="1"/>
  <c r="Y9" i="1"/>
  <c r="Z9" i="1"/>
  <c r="AA9" i="1"/>
  <c r="AB9" i="1"/>
  <c r="AC9" i="1"/>
  <c r="AD9" i="1"/>
  <c r="AE9" i="1"/>
  <c r="Y10" i="1"/>
  <c r="Z10" i="1"/>
  <c r="AA10" i="1"/>
  <c r="AB10" i="1"/>
  <c r="AC10" i="1"/>
  <c r="AD10" i="1"/>
  <c r="AE10" i="1"/>
  <c r="Y11" i="1"/>
  <c r="Z11" i="1"/>
  <c r="AA11" i="1"/>
  <c r="AB11" i="1"/>
  <c r="AC11" i="1"/>
  <c r="AD11" i="1"/>
  <c r="AE11" i="1"/>
  <c r="Y12" i="1"/>
  <c r="Z12" i="1"/>
  <c r="AA12" i="1"/>
  <c r="AB12" i="1"/>
  <c r="AC12" i="1"/>
  <c r="AD12" i="1"/>
  <c r="AE12" i="1"/>
  <c r="Y13" i="1"/>
  <c r="Z13" i="1"/>
  <c r="AA13" i="1"/>
  <c r="AB13" i="1"/>
  <c r="AC13" i="1"/>
  <c r="AD13" i="1"/>
  <c r="AE13" i="1"/>
  <c r="Y14" i="1"/>
  <c r="Z14" i="1"/>
  <c r="AA14" i="1"/>
  <c r="AB14" i="1"/>
  <c r="AC14" i="1"/>
  <c r="AD14" i="1"/>
  <c r="AE14" i="1"/>
  <c r="Y15" i="1"/>
  <c r="Z15" i="1"/>
  <c r="AA15" i="1"/>
  <c r="AB15" i="1"/>
  <c r="AC15" i="1"/>
  <c r="AD15" i="1"/>
  <c r="AE15" i="1"/>
  <c r="AE4" i="1"/>
  <c r="R4" i="1"/>
  <c r="N4" i="1"/>
  <c r="W5" i="1" l="1"/>
  <c r="S5" i="1" s="1"/>
  <c r="W6" i="1"/>
  <c r="S6" i="1" s="1"/>
  <c r="W7" i="1"/>
  <c r="S7" i="1" s="1"/>
  <c r="W8" i="1"/>
  <c r="W9" i="1"/>
  <c r="S9" i="1" s="1"/>
  <c r="W10" i="1"/>
  <c r="S10" i="1" s="1"/>
  <c r="W11" i="1"/>
  <c r="S11" i="1" s="1"/>
  <c r="W12" i="1"/>
  <c r="W13" i="1"/>
  <c r="S13" i="1" s="1"/>
  <c r="W14" i="1"/>
  <c r="S14" i="1" s="1"/>
  <c r="W15" i="1"/>
  <c r="S15" i="1" s="1"/>
  <c r="S8" i="1"/>
  <c r="S12" i="1"/>
  <c r="S4" i="1"/>
  <c r="W4" i="1"/>
  <c r="L19" i="1"/>
  <c r="I38" i="39" l="1"/>
  <c r="H38" i="39"/>
  <c r="N36" i="39"/>
  <c r="J36" i="39"/>
  <c r="M32" i="39"/>
  <c r="H32" i="39"/>
  <c r="I32" i="39" s="1"/>
  <c r="B32" i="39" s="1"/>
  <c r="F32" i="39"/>
  <c r="D32" i="39"/>
  <c r="M31" i="39"/>
  <c r="H31" i="39"/>
  <c r="F31" i="39"/>
  <c r="D31" i="39"/>
  <c r="I31" i="39" s="1"/>
  <c r="B31" i="39" s="1"/>
  <c r="M30" i="39"/>
  <c r="H30" i="39"/>
  <c r="I30" i="39" s="1"/>
  <c r="B30" i="39" s="1"/>
  <c r="F30" i="39"/>
  <c r="D30" i="39"/>
  <c r="M29" i="39"/>
  <c r="H29" i="39"/>
  <c r="F29" i="39"/>
  <c r="D29" i="39"/>
  <c r="I29" i="39" s="1"/>
  <c r="B29" i="39" s="1"/>
  <c r="H26" i="39"/>
  <c r="H27" i="39" s="1"/>
  <c r="M25" i="39"/>
  <c r="M26" i="39" s="1"/>
  <c r="H25" i="39"/>
  <c r="F25" i="39"/>
  <c r="F26" i="39" s="1"/>
  <c r="D25" i="39"/>
  <c r="I25" i="39" s="1"/>
  <c r="B25" i="39" s="1"/>
  <c r="M24" i="39"/>
  <c r="H24" i="39"/>
  <c r="I24" i="39" s="1"/>
  <c r="B24" i="39" s="1"/>
  <c r="F24" i="39"/>
  <c r="D24" i="39"/>
  <c r="M23" i="39"/>
  <c r="H23" i="39"/>
  <c r="F23" i="39"/>
  <c r="D23" i="39"/>
  <c r="I23" i="39" s="1"/>
  <c r="B23" i="39" s="1"/>
  <c r="M22" i="39"/>
  <c r="H22" i="39"/>
  <c r="I22" i="39" s="1"/>
  <c r="B22" i="39" s="1"/>
  <c r="F22" i="39"/>
  <c r="D22" i="39"/>
  <c r="M19" i="39"/>
  <c r="M21" i="39" s="1"/>
  <c r="F19" i="39"/>
  <c r="F20" i="39" s="1"/>
  <c r="D19" i="39"/>
  <c r="M18" i="39"/>
  <c r="H18" i="39"/>
  <c r="I18" i="39" s="1"/>
  <c r="B18" i="39" s="1"/>
  <c r="F18" i="39"/>
  <c r="D18" i="39"/>
  <c r="M17" i="39"/>
  <c r="H17" i="39"/>
  <c r="F17" i="39"/>
  <c r="D17" i="39"/>
  <c r="I17" i="39" s="1"/>
  <c r="B17" i="39" s="1"/>
  <c r="M16" i="39"/>
  <c r="H16" i="39"/>
  <c r="I16" i="39" s="1"/>
  <c r="B16" i="39" s="1"/>
  <c r="F16" i="39"/>
  <c r="D16" i="39"/>
  <c r="M15" i="39"/>
  <c r="H15" i="39"/>
  <c r="F15" i="39"/>
  <c r="D15" i="39"/>
  <c r="I15" i="39" s="1"/>
  <c r="B15" i="39" s="1"/>
  <c r="H12" i="39"/>
  <c r="H14" i="39" s="1"/>
  <c r="M11" i="39"/>
  <c r="M12" i="39" s="1"/>
  <c r="H11" i="39"/>
  <c r="F11" i="39"/>
  <c r="F12" i="39" s="1"/>
  <c r="D11" i="39"/>
  <c r="I11" i="39" s="1"/>
  <c r="B11" i="39" s="1"/>
  <c r="M10" i="39"/>
  <c r="H10" i="39"/>
  <c r="I10" i="39" s="1"/>
  <c r="B10" i="39" s="1"/>
  <c r="F10" i="39"/>
  <c r="D10" i="39"/>
  <c r="M9" i="39"/>
  <c r="H9" i="39"/>
  <c r="F9" i="39"/>
  <c r="D9" i="39"/>
  <c r="I9" i="39" s="1"/>
  <c r="B9" i="39" s="1"/>
  <c r="M8" i="39"/>
  <c r="H8" i="39"/>
  <c r="I8" i="39" s="1"/>
  <c r="B8" i="39" s="1"/>
  <c r="F8" i="39"/>
  <c r="D8" i="39"/>
  <c r="L4" i="39"/>
  <c r="M4" i="39" s="1"/>
  <c r="G4" i="39"/>
  <c r="H4" i="39" s="1"/>
  <c r="E4" i="39"/>
  <c r="F4" i="39" s="1"/>
  <c r="C4" i="39"/>
  <c r="D4" i="39" s="1"/>
  <c r="I38" i="38"/>
  <c r="H38" i="38"/>
  <c r="N36" i="38"/>
  <c r="J36" i="38"/>
  <c r="M32" i="38"/>
  <c r="H32" i="38"/>
  <c r="F32" i="38"/>
  <c r="D32" i="38"/>
  <c r="I32" i="38" s="1"/>
  <c r="B32" i="38" s="1"/>
  <c r="M31" i="38"/>
  <c r="I31" i="38"/>
  <c r="H31" i="38"/>
  <c r="F31" i="38"/>
  <c r="D31" i="38"/>
  <c r="B31" i="38"/>
  <c r="M30" i="38"/>
  <c r="H30" i="38"/>
  <c r="F30" i="38"/>
  <c r="D30" i="38"/>
  <c r="I30" i="38" s="1"/>
  <c r="B30" i="38" s="1"/>
  <c r="M29" i="38"/>
  <c r="I29" i="38"/>
  <c r="H29" i="38"/>
  <c r="F29" i="38"/>
  <c r="D29" i="38"/>
  <c r="B29" i="38"/>
  <c r="H26" i="38"/>
  <c r="H27" i="38" s="1"/>
  <c r="F26" i="38"/>
  <c r="F28" i="38" s="1"/>
  <c r="M25" i="38"/>
  <c r="M26" i="38" s="1"/>
  <c r="I25" i="38"/>
  <c r="H25" i="38"/>
  <c r="F25" i="38"/>
  <c r="D25" i="38"/>
  <c r="D26" i="38" s="1"/>
  <c r="B25" i="38"/>
  <c r="M24" i="38"/>
  <c r="H24" i="38"/>
  <c r="F24" i="38"/>
  <c r="D24" i="38"/>
  <c r="I24" i="38" s="1"/>
  <c r="B24" i="38" s="1"/>
  <c r="M23" i="38"/>
  <c r="I23" i="38"/>
  <c r="H23" i="38"/>
  <c r="F23" i="38"/>
  <c r="D23" i="38"/>
  <c r="B23" i="38"/>
  <c r="M22" i="38"/>
  <c r="H22" i="38"/>
  <c r="F22" i="38"/>
  <c r="D22" i="38"/>
  <c r="I22" i="38" s="1"/>
  <c r="B22" i="38" s="1"/>
  <c r="M19" i="38"/>
  <c r="M20" i="38" s="1"/>
  <c r="D19" i="38"/>
  <c r="D20" i="38" s="1"/>
  <c r="M18" i="38"/>
  <c r="H18" i="38"/>
  <c r="H19" i="38" s="1"/>
  <c r="F18" i="38"/>
  <c r="F19" i="38" s="1"/>
  <c r="D18" i="38"/>
  <c r="I18" i="38" s="1"/>
  <c r="B18" i="38" s="1"/>
  <c r="M17" i="38"/>
  <c r="I17" i="38"/>
  <c r="H17" i="38"/>
  <c r="F17" i="38"/>
  <c r="D17" i="38"/>
  <c r="B17" i="38"/>
  <c r="M16" i="38"/>
  <c r="H16" i="38"/>
  <c r="F16" i="38"/>
  <c r="D16" i="38"/>
  <c r="I16" i="38" s="1"/>
  <c r="B16" i="38" s="1"/>
  <c r="M15" i="38"/>
  <c r="I15" i="38"/>
  <c r="B15" i="38" s="1"/>
  <c r="H15" i="38"/>
  <c r="F15" i="38"/>
  <c r="D15" i="38"/>
  <c r="H12" i="38"/>
  <c r="H13" i="38" s="1"/>
  <c r="F12" i="38"/>
  <c r="F13" i="38" s="1"/>
  <c r="M11" i="38"/>
  <c r="M12" i="38" s="1"/>
  <c r="I11" i="38"/>
  <c r="B11" i="38" s="1"/>
  <c r="H11" i="38"/>
  <c r="F11" i="38"/>
  <c r="D11" i="38"/>
  <c r="D12" i="38" s="1"/>
  <c r="M10" i="38"/>
  <c r="H10" i="38"/>
  <c r="F10" i="38"/>
  <c r="D10" i="38"/>
  <c r="I10" i="38" s="1"/>
  <c r="B10" i="38" s="1"/>
  <c r="M9" i="38"/>
  <c r="I9" i="38"/>
  <c r="B9" i="38" s="1"/>
  <c r="H9" i="38"/>
  <c r="F9" i="38"/>
  <c r="D9" i="38"/>
  <c r="M8" i="38"/>
  <c r="H8" i="38"/>
  <c r="F8" i="38"/>
  <c r="D8" i="38"/>
  <c r="I8" i="38" s="1"/>
  <c r="B8" i="38" s="1"/>
  <c r="L4" i="38"/>
  <c r="M4" i="38" s="1"/>
  <c r="G4" i="38"/>
  <c r="H4" i="38" s="1"/>
  <c r="H5" i="38" s="1"/>
  <c r="E4" i="38"/>
  <c r="F4" i="38" s="1"/>
  <c r="D4" i="38"/>
  <c r="C4" i="38"/>
  <c r="I38" i="36"/>
  <c r="H38" i="36"/>
  <c r="N36" i="36"/>
  <c r="J36" i="36"/>
  <c r="M32" i="36"/>
  <c r="H32" i="36"/>
  <c r="I32" i="36" s="1"/>
  <c r="B32" i="36" s="1"/>
  <c r="F32" i="36"/>
  <c r="D32" i="36"/>
  <c r="M31" i="36"/>
  <c r="H31" i="36"/>
  <c r="F31" i="36"/>
  <c r="D31" i="36"/>
  <c r="I31" i="36" s="1"/>
  <c r="B31" i="36" s="1"/>
  <c r="M30" i="36"/>
  <c r="H30" i="36"/>
  <c r="I30" i="36" s="1"/>
  <c r="B30" i="36" s="1"/>
  <c r="F30" i="36"/>
  <c r="D30" i="36"/>
  <c r="M29" i="36"/>
  <c r="H29" i="36"/>
  <c r="F29" i="36"/>
  <c r="D29" i="36"/>
  <c r="I29" i="36" s="1"/>
  <c r="B29" i="36" s="1"/>
  <c r="H26" i="36"/>
  <c r="H28" i="36" s="1"/>
  <c r="M25" i="36"/>
  <c r="M26" i="36" s="1"/>
  <c r="H25" i="36"/>
  <c r="F25" i="36"/>
  <c r="F26" i="36" s="1"/>
  <c r="D25" i="36"/>
  <c r="I25" i="36" s="1"/>
  <c r="B25" i="36" s="1"/>
  <c r="M24" i="36"/>
  <c r="H24" i="36"/>
  <c r="I24" i="36" s="1"/>
  <c r="B24" i="36" s="1"/>
  <c r="F24" i="36"/>
  <c r="D24" i="36"/>
  <c r="M23" i="36"/>
  <c r="H23" i="36"/>
  <c r="F23" i="36"/>
  <c r="D23" i="36"/>
  <c r="I23" i="36" s="1"/>
  <c r="B23" i="36" s="1"/>
  <c r="M22" i="36"/>
  <c r="H22" i="36"/>
  <c r="I22" i="36" s="1"/>
  <c r="B22" i="36" s="1"/>
  <c r="F22" i="36"/>
  <c r="D22" i="36"/>
  <c r="M19" i="36"/>
  <c r="M20" i="36" s="1"/>
  <c r="F19" i="36"/>
  <c r="F20" i="36" s="1"/>
  <c r="D19" i="36"/>
  <c r="M18" i="36"/>
  <c r="H18" i="36"/>
  <c r="I18" i="36" s="1"/>
  <c r="B18" i="36" s="1"/>
  <c r="F18" i="36"/>
  <c r="D18" i="36"/>
  <c r="M17" i="36"/>
  <c r="H17" i="36"/>
  <c r="F17" i="36"/>
  <c r="D17" i="36"/>
  <c r="I17" i="36" s="1"/>
  <c r="B17" i="36" s="1"/>
  <c r="M16" i="36"/>
  <c r="H16" i="36"/>
  <c r="I16" i="36" s="1"/>
  <c r="B16" i="36" s="1"/>
  <c r="F16" i="36"/>
  <c r="D16" i="36"/>
  <c r="M15" i="36"/>
  <c r="H15" i="36"/>
  <c r="F15" i="36"/>
  <c r="D15" i="36"/>
  <c r="I15" i="36" s="1"/>
  <c r="B15" i="36" s="1"/>
  <c r="H12" i="36"/>
  <c r="H14" i="36" s="1"/>
  <c r="M11" i="36"/>
  <c r="M12" i="36" s="1"/>
  <c r="H11" i="36"/>
  <c r="F11" i="36"/>
  <c r="F12" i="36" s="1"/>
  <c r="D11" i="36"/>
  <c r="I11" i="36" s="1"/>
  <c r="B11" i="36" s="1"/>
  <c r="M10" i="36"/>
  <c r="H10" i="36"/>
  <c r="I10" i="36" s="1"/>
  <c r="B10" i="36" s="1"/>
  <c r="F10" i="36"/>
  <c r="D10" i="36"/>
  <c r="M9" i="36"/>
  <c r="H9" i="36"/>
  <c r="F9" i="36"/>
  <c r="D9" i="36"/>
  <c r="I9" i="36" s="1"/>
  <c r="B9" i="36" s="1"/>
  <c r="M8" i="36"/>
  <c r="H8" i="36"/>
  <c r="I8" i="36" s="1"/>
  <c r="B8" i="36" s="1"/>
  <c r="F8" i="36"/>
  <c r="D8" i="36"/>
  <c r="L4" i="36"/>
  <c r="M4" i="36" s="1"/>
  <c r="G4" i="36"/>
  <c r="H4" i="36" s="1"/>
  <c r="E4" i="36"/>
  <c r="F4" i="36" s="1"/>
  <c r="C4" i="36"/>
  <c r="D4" i="36" s="1"/>
  <c r="I39" i="37"/>
  <c r="H39" i="37"/>
  <c r="N37" i="37"/>
  <c r="J37" i="37"/>
  <c r="M33" i="37"/>
  <c r="H33" i="37"/>
  <c r="I33" i="37" s="1"/>
  <c r="B33" i="37" s="1"/>
  <c r="F33" i="37"/>
  <c r="D33" i="37"/>
  <c r="M32" i="37"/>
  <c r="H32" i="37"/>
  <c r="F32" i="37"/>
  <c r="D32" i="37"/>
  <c r="I32" i="37" s="1"/>
  <c r="B32" i="37" s="1"/>
  <c r="M31" i="37"/>
  <c r="H31" i="37"/>
  <c r="I31" i="37" s="1"/>
  <c r="B31" i="37" s="1"/>
  <c r="F31" i="37"/>
  <c r="D31" i="37"/>
  <c r="M30" i="37"/>
  <c r="H30" i="37"/>
  <c r="F30" i="37"/>
  <c r="D30" i="37"/>
  <c r="I30" i="37" s="1"/>
  <c r="B30" i="37" s="1"/>
  <c r="H27" i="37"/>
  <c r="H28" i="37" s="1"/>
  <c r="M26" i="37"/>
  <c r="M27" i="37" s="1"/>
  <c r="H26" i="37"/>
  <c r="F26" i="37"/>
  <c r="F27" i="37" s="1"/>
  <c r="D26" i="37"/>
  <c r="I26" i="37" s="1"/>
  <c r="B26" i="37" s="1"/>
  <c r="M25" i="37"/>
  <c r="H25" i="37"/>
  <c r="I25" i="37" s="1"/>
  <c r="B25" i="37" s="1"/>
  <c r="F25" i="37"/>
  <c r="D25" i="37"/>
  <c r="M24" i="37"/>
  <c r="H24" i="37"/>
  <c r="F24" i="37"/>
  <c r="D24" i="37"/>
  <c r="I24" i="37" s="1"/>
  <c r="B24" i="37" s="1"/>
  <c r="M23" i="37"/>
  <c r="H23" i="37"/>
  <c r="I23" i="37" s="1"/>
  <c r="B23" i="37" s="1"/>
  <c r="F23" i="37"/>
  <c r="D23" i="37"/>
  <c r="M20" i="37"/>
  <c r="M21" i="37" s="1"/>
  <c r="D20" i="37"/>
  <c r="I20" i="37" s="1"/>
  <c r="B20" i="37" s="1"/>
  <c r="M19" i="37"/>
  <c r="H19" i="37"/>
  <c r="H20" i="37" s="1"/>
  <c r="F19" i="37"/>
  <c r="F20" i="37" s="1"/>
  <c r="D19" i="37"/>
  <c r="M18" i="37"/>
  <c r="H18" i="37"/>
  <c r="F18" i="37"/>
  <c r="D18" i="37"/>
  <c r="I18" i="37" s="1"/>
  <c r="B18" i="37" s="1"/>
  <c r="M17" i="37"/>
  <c r="H17" i="37"/>
  <c r="F17" i="37"/>
  <c r="I17" i="37" s="1"/>
  <c r="B17" i="37" s="1"/>
  <c r="D17" i="37"/>
  <c r="M16" i="37"/>
  <c r="H16" i="37"/>
  <c r="F16" i="37"/>
  <c r="D16" i="37"/>
  <c r="I16" i="37" s="1"/>
  <c r="B16" i="37" s="1"/>
  <c r="H13" i="37"/>
  <c r="H15" i="37" s="1"/>
  <c r="F13" i="37"/>
  <c r="F15" i="37" s="1"/>
  <c r="M12" i="37"/>
  <c r="M13" i="37" s="1"/>
  <c r="H12" i="37"/>
  <c r="F12" i="37"/>
  <c r="D12" i="37"/>
  <c r="I12" i="37" s="1"/>
  <c r="B12" i="37" s="1"/>
  <c r="M11" i="37"/>
  <c r="H11" i="37"/>
  <c r="F11" i="37"/>
  <c r="I11" i="37" s="1"/>
  <c r="B11" i="37" s="1"/>
  <c r="D11" i="37"/>
  <c r="M10" i="37"/>
  <c r="H10" i="37"/>
  <c r="F10" i="37"/>
  <c r="D10" i="37"/>
  <c r="I10" i="37" s="1"/>
  <c r="B10" i="37" s="1"/>
  <c r="M9" i="37"/>
  <c r="H9" i="37"/>
  <c r="F9" i="37"/>
  <c r="I9" i="37" s="1"/>
  <c r="B9" i="37" s="1"/>
  <c r="D9" i="37"/>
  <c r="D6" i="37"/>
  <c r="L5" i="37"/>
  <c r="M5" i="37" s="1"/>
  <c r="H5" i="37"/>
  <c r="H6" i="37" s="1"/>
  <c r="G5" i="37"/>
  <c r="E5" i="37"/>
  <c r="F5" i="37" s="1"/>
  <c r="D5" i="37"/>
  <c r="C5" i="37"/>
  <c r="I39" i="35"/>
  <c r="H39" i="35"/>
  <c r="N37" i="35"/>
  <c r="J37" i="35"/>
  <c r="M33" i="35"/>
  <c r="H33" i="35"/>
  <c r="F33" i="35"/>
  <c r="I33" i="35" s="1"/>
  <c r="B33" i="35" s="1"/>
  <c r="D33" i="35"/>
  <c r="M32" i="35"/>
  <c r="I32" i="35"/>
  <c r="B32" i="35" s="1"/>
  <c r="H32" i="35"/>
  <c r="F32" i="35"/>
  <c r="D32" i="35"/>
  <c r="M31" i="35"/>
  <c r="H31" i="35"/>
  <c r="F31" i="35"/>
  <c r="I31" i="35" s="1"/>
  <c r="B31" i="35" s="1"/>
  <c r="D31" i="35"/>
  <c r="M30" i="35"/>
  <c r="I30" i="35"/>
  <c r="H30" i="35"/>
  <c r="F30" i="35"/>
  <c r="D30" i="35"/>
  <c r="B30" i="35"/>
  <c r="H27" i="35"/>
  <c r="H28" i="35" s="1"/>
  <c r="F27" i="35"/>
  <c r="F28" i="35" s="1"/>
  <c r="M26" i="35"/>
  <c r="M27" i="35" s="1"/>
  <c r="I26" i="35"/>
  <c r="B26" i="35" s="1"/>
  <c r="H26" i="35"/>
  <c r="F26" i="35"/>
  <c r="D26" i="35"/>
  <c r="D27" i="35" s="1"/>
  <c r="M25" i="35"/>
  <c r="H25" i="35"/>
  <c r="F25" i="35"/>
  <c r="I25" i="35" s="1"/>
  <c r="B25" i="35" s="1"/>
  <c r="D25" i="35"/>
  <c r="M24" i="35"/>
  <c r="I24" i="35"/>
  <c r="H24" i="35"/>
  <c r="F24" i="35"/>
  <c r="D24" i="35"/>
  <c r="B24" i="35"/>
  <c r="M23" i="35"/>
  <c r="H23" i="35"/>
  <c r="F23" i="35"/>
  <c r="I23" i="35" s="1"/>
  <c r="B23" i="35" s="1"/>
  <c r="D23" i="35"/>
  <c r="M20" i="35"/>
  <c r="M21" i="35" s="1"/>
  <c r="D20" i="35"/>
  <c r="D21" i="35" s="1"/>
  <c r="M19" i="35"/>
  <c r="H19" i="35"/>
  <c r="H20" i="35" s="1"/>
  <c r="F19" i="35"/>
  <c r="F20" i="35" s="1"/>
  <c r="D19" i="35"/>
  <c r="M18" i="35"/>
  <c r="I18" i="35"/>
  <c r="H18" i="35"/>
  <c r="F18" i="35"/>
  <c r="D18" i="35"/>
  <c r="B18" i="35"/>
  <c r="M17" i="35"/>
  <c r="H17" i="35"/>
  <c r="F17" i="35"/>
  <c r="I17" i="35" s="1"/>
  <c r="B17" i="35" s="1"/>
  <c r="D17" i="35"/>
  <c r="M16" i="35"/>
  <c r="I16" i="35"/>
  <c r="B16" i="35" s="1"/>
  <c r="H16" i="35"/>
  <c r="F16" i="35"/>
  <c r="D16" i="35"/>
  <c r="H13" i="35"/>
  <c r="H14" i="35" s="1"/>
  <c r="F13" i="35"/>
  <c r="F15" i="35" s="1"/>
  <c r="M12" i="35"/>
  <c r="M13" i="35" s="1"/>
  <c r="I12" i="35"/>
  <c r="B12" i="35" s="1"/>
  <c r="H12" i="35"/>
  <c r="F12" i="35"/>
  <c r="D12" i="35"/>
  <c r="D13" i="35" s="1"/>
  <c r="M11" i="35"/>
  <c r="H11" i="35"/>
  <c r="F11" i="35"/>
  <c r="I11" i="35" s="1"/>
  <c r="B11" i="35" s="1"/>
  <c r="D11" i="35"/>
  <c r="M10" i="35"/>
  <c r="I10" i="35"/>
  <c r="H10" i="35"/>
  <c r="F10" i="35"/>
  <c r="D10" i="35"/>
  <c r="B10" i="35"/>
  <c r="M9" i="35"/>
  <c r="H9" i="35"/>
  <c r="F9" i="35"/>
  <c r="I9" i="35" s="1"/>
  <c r="B9" i="35" s="1"/>
  <c r="D9" i="35"/>
  <c r="L5" i="35"/>
  <c r="M5" i="35" s="1"/>
  <c r="H5" i="35"/>
  <c r="H6" i="35" s="1"/>
  <c r="G5" i="35"/>
  <c r="E5" i="35"/>
  <c r="F5" i="35" s="1"/>
  <c r="D5" i="35"/>
  <c r="D6" i="35" s="1"/>
  <c r="C5" i="35"/>
  <c r="I38" i="33"/>
  <c r="H38" i="33"/>
  <c r="N36" i="33"/>
  <c r="J36" i="33"/>
  <c r="M32" i="33"/>
  <c r="I32" i="33"/>
  <c r="H32" i="33"/>
  <c r="F32" i="33"/>
  <c r="D32" i="33"/>
  <c r="B32" i="33"/>
  <c r="M31" i="33"/>
  <c r="H31" i="33"/>
  <c r="F31" i="33"/>
  <c r="I31" i="33" s="1"/>
  <c r="B31" i="33" s="1"/>
  <c r="D31" i="33"/>
  <c r="M30" i="33"/>
  <c r="I30" i="33"/>
  <c r="H30" i="33"/>
  <c r="F30" i="33"/>
  <c r="D30" i="33"/>
  <c r="B30" i="33"/>
  <c r="M29" i="33"/>
  <c r="H29" i="33"/>
  <c r="F29" i="33"/>
  <c r="I29" i="33" s="1"/>
  <c r="B29" i="33" s="1"/>
  <c r="D29" i="33"/>
  <c r="M26" i="33"/>
  <c r="M28" i="33" s="1"/>
  <c r="D26" i="33"/>
  <c r="D27" i="33" s="1"/>
  <c r="M25" i="33"/>
  <c r="H25" i="33"/>
  <c r="H26" i="33" s="1"/>
  <c r="F25" i="33"/>
  <c r="F26" i="33" s="1"/>
  <c r="D25" i="33"/>
  <c r="M24" i="33"/>
  <c r="I24" i="33"/>
  <c r="B24" i="33" s="1"/>
  <c r="H24" i="33"/>
  <c r="F24" i="33"/>
  <c r="D24" i="33"/>
  <c r="M23" i="33"/>
  <c r="H23" i="33"/>
  <c r="F23" i="33"/>
  <c r="I23" i="33" s="1"/>
  <c r="B23" i="33" s="1"/>
  <c r="D23" i="33"/>
  <c r="M22" i="33"/>
  <c r="I22" i="33"/>
  <c r="B22" i="33" s="1"/>
  <c r="H22" i="33"/>
  <c r="F22" i="33"/>
  <c r="D22" i="33"/>
  <c r="H19" i="33"/>
  <c r="H21" i="33" s="1"/>
  <c r="F19" i="33"/>
  <c r="F21" i="33" s="1"/>
  <c r="M18" i="33"/>
  <c r="M19" i="33" s="1"/>
  <c r="I18" i="33"/>
  <c r="B18" i="33" s="1"/>
  <c r="H18" i="33"/>
  <c r="F18" i="33"/>
  <c r="D18" i="33"/>
  <c r="D19" i="33" s="1"/>
  <c r="M17" i="33"/>
  <c r="H17" i="33"/>
  <c r="F17" i="33"/>
  <c r="I17" i="33" s="1"/>
  <c r="B17" i="33" s="1"/>
  <c r="D17" i="33"/>
  <c r="M16" i="33"/>
  <c r="I16" i="33"/>
  <c r="B16" i="33" s="1"/>
  <c r="H16" i="33"/>
  <c r="F16" i="33"/>
  <c r="D16" i="33"/>
  <c r="M15" i="33"/>
  <c r="H15" i="33"/>
  <c r="F15" i="33"/>
  <c r="I15" i="33" s="1"/>
  <c r="B15" i="33" s="1"/>
  <c r="D15" i="33"/>
  <c r="M12" i="33"/>
  <c r="M13" i="33" s="1"/>
  <c r="D12" i="33"/>
  <c r="D14" i="33" s="1"/>
  <c r="M11" i="33"/>
  <c r="H11" i="33"/>
  <c r="H12" i="33" s="1"/>
  <c r="F11" i="33"/>
  <c r="F12" i="33" s="1"/>
  <c r="D11" i="33"/>
  <c r="M10" i="33"/>
  <c r="I10" i="33"/>
  <c r="B10" i="33" s="1"/>
  <c r="H10" i="33"/>
  <c r="F10" i="33"/>
  <c r="D10" i="33"/>
  <c r="M9" i="33"/>
  <c r="H9" i="33"/>
  <c r="F9" i="33"/>
  <c r="I9" i="33" s="1"/>
  <c r="B9" i="33" s="1"/>
  <c r="D9" i="33"/>
  <c r="M8" i="33"/>
  <c r="I8" i="33"/>
  <c r="B8" i="33" s="1"/>
  <c r="H8" i="33"/>
  <c r="F8" i="33"/>
  <c r="D8" i="33"/>
  <c r="L4" i="33"/>
  <c r="M4" i="33" s="1"/>
  <c r="G4" i="33"/>
  <c r="H4" i="33" s="1"/>
  <c r="E4" i="33"/>
  <c r="F4" i="33" s="1"/>
  <c r="F5" i="33" s="1"/>
  <c r="C4" i="33"/>
  <c r="D4" i="33" s="1"/>
  <c r="F5" i="39" l="1"/>
  <c r="F14" i="39"/>
  <c r="F13" i="39"/>
  <c r="F28" i="39"/>
  <c r="F27" i="39"/>
  <c r="H5" i="39"/>
  <c r="M5" i="39"/>
  <c r="M14" i="39"/>
  <c r="M13" i="39"/>
  <c r="M27" i="39"/>
  <c r="M28" i="39"/>
  <c r="I4" i="39"/>
  <c r="D5" i="39"/>
  <c r="D21" i="39"/>
  <c r="H28" i="39"/>
  <c r="D12" i="39"/>
  <c r="H13" i="39"/>
  <c r="H19" i="39"/>
  <c r="D20" i="39"/>
  <c r="M20" i="39"/>
  <c r="D26" i="39"/>
  <c r="F21" i="39"/>
  <c r="M5" i="38"/>
  <c r="I20" i="38"/>
  <c r="B20" i="38" s="1"/>
  <c r="F5" i="38"/>
  <c r="I19" i="38"/>
  <c r="B19" i="38" s="1"/>
  <c r="F21" i="38"/>
  <c r="F20" i="38"/>
  <c r="D28" i="38"/>
  <c r="D27" i="38"/>
  <c r="I26" i="38"/>
  <c r="B26" i="38" s="1"/>
  <c r="M28" i="38"/>
  <c r="M27" i="38"/>
  <c r="D14" i="38"/>
  <c r="D13" i="38"/>
  <c r="I13" i="38" s="1"/>
  <c r="B13" i="38" s="1"/>
  <c r="I12" i="38"/>
  <c r="B12" i="38" s="1"/>
  <c r="M14" i="38"/>
  <c r="M13" i="38"/>
  <c r="H21" i="38"/>
  <c r="H20" i="38"/>
  <c r="H7" i="38"/>
  <c r="H6" i="38"/>
  <c r="F14" i="38"/>
  <c r="D5" i="38"/>
  <c r="M21" i="38"/>
  <c r="F27" i="38"/>
  <c r="I4" i="38"/>
  <c r="H14" i="38"/>
  <c r="D21" i="38"/>
  <c r="H28" i="38"/>
  <c r="H36" i="38" s="1"/>
  <c r="F5" i="36"/>
  <c r="M5" i="36"/>
  <c r="M14" i="36"/>
  <c r="M13" i="36"/>
  <c r="M28" i="36"/>
  <c r="M27" i="36"/>
  <c r="F14" i="36"/>
  <c r="F13" i="36"/>
  <c r="I19" i="36"/>
  <c r="B19" i="36" s="1"/>
  <c r="F28" i="36"/>
  <c r="F27" i="36"/>
  <c r="H5" i="36"/>
  <c r="D5" i="36"/>
  <c r="I4" i="36"/>
  <c r="M21" i="36"/>
  <c r="D12" i="36"/>
  <c r="H13" i="36"/>
  <c r="H19" i="36"/>
  <c r="D20" i="36"/>
  <c r="D26" i="36"/>
  <c r="H27" i="36"/>
  <c r="D21" i="36"/>
  <c r="F21" i="36"/>
  <c r="H8" i="37"/>
  <c r="H7" i="37"/>
  <c r="H37" i="37" s="1"/>
  <c r="F29" i="37"/>
  <c r="F28" i="37"/>
  <c r="M6" i="37"/>
  <c r="F6" i="37"/>
  <c r="I5" i="37"/>
  <c r="M15" i="37"/>
  <c r="M14" i="37"/>
  <c r="F21" i="37"/>
  <c r="F22" i="37"/>
  <c r="M29" i="37"/>
  <c r="M28" i="37"/>
  <c r="H22" i="37"/>
  <c r="H21" i="37"/>
  <c r="I19" i="37"/>
  <c r="B19" i="37" s="1"/>
  <c r="M22" i="37"/>
  <c r="H29" i="37"/>
  <c r="F14" i="37"/>
  <c r="D7" i="37"/>
  <c r="D13" i="37"/>
  <c r="H14" i="37"/>
  <c r="D21" i="37"/>
  <c r="I21" i="37" s="1"/>
  <c r="B21" i="37" s="1"/>
  <c r="D27" i="37"/>
  <c r="D8" i="37"/>
  <c r="D22" i="37"/>
  <c r="I22" i="37" s="1"/>
  <c r="B22" i="37" s="1"/>
  <c r="H8" i="35"/>
  <c r="H7" i="35"/>
  <c r="D15" i="35"/>
  <c r="I15" i="35" s="1"/>
  <c r="B15" i="35" s="1"/>
  <c r="I13" i="35"/>
  <c r="B13" i="35" s="1"/>
  <c r="D14" i="35"/>
  <c r="M15" i="35"/>
  <c r="M14" i="35"/>
  <c r="H22" i="35"/>
  <c r="H37" i="35" s="1"/>
  <c r="H21" i="35"/>
  <c r="D7" i="35"/>
  <c r="D8" i="35"/>
  <c r="M6" i="35"/>
  <c r="F6" i="35"/>
  <c r="D29" i="35"/>
  <c r="I27" i="35"/>
  <c r="B27" i="35" s="1"/>
  <c r="D28" i="35"/>
  <c r="I28" i="35" s="1"/>
  <c r="B28" i="35" s="1"/>
  <c r="M29" i="35"/>
  <c r="M28" i="35"/>
  <c r="F21" i="35"/>
  <c r="I21" i="35" s="1"/>
  <c r="B21" i="35" s="1"/>
  <c r="F22" i="35"/>
  <c r="I20" i="35"/>
  <c r="B20" i="35" s="1"/>
  <c r="F29" i="35"/>
  <c r="I5" i="35"/>
  <c r="H15" i="35"/>
  <c r="M22" i="35"/>
  <c r="H29" i="35"/>
  <c r="F14" i="35"/>
  <c r="I19" i="35"/>
  <c r="B19" i="35" s="1"/>
  <c r="D22" i="35"/>
  <c r="H5" i="33"/>
  <c r="I27" i="33"/>
  <c r="B27" i="33" s="1"/>
  <c r="D5" i="33"/>
  <c r="I4" i="33"/>
  <c r="M5" i="33"/>
  <c r="I12" i="33"/>
  <c r="B12" i="33" s="1"/>
  <c r="F14" i="33"/>
  <c r="I14" i="33" s="1"/>
  <c r="B14" i="33" s="1"/>
  <c r="F13" i="33"/>
  <c r="F27" i="33"/>
  <c r="F28" i="33"/>
  <c r="I26" i="33"/>
  <c r="B26" i="33" s="1"/>
  <c r="H13" i="33"/>
  <c r="H14" i="33"/>
  <c r="H28" i="33"/>
  <c r="H27" i="33"/>
  <c r="F7" i="33"/>
  <c r="F6" i="33"/>
  <c r="F36" i="33" s="1"/>
  <c r="D20" i="33"/>
  <c r="D21" i="33"/>
  <c r="I21" i="33" s="1"/>
  <c r="B21" i="33" s="1"/>
  <c r="I19" i="33"/>
  <c r="B19" i="33" s="1"/>
  <c r="M21" i="33"/>
  <c r="M20" i="33"/>
  <c r="M14" i="33"/>
  <c r="D28" i="33"/>
  <c r="I28" i="33" s="1"/>
  <c r="B28" i="33" s="1"/>
  <c r="I11" i="33"/>
  <c r="B11" i="33" s="1"/>
  <c r="F20" i="33"/>
  <c r="I25" i="33"/>
  <c r="B25" i="33" s="1"/>
  <c r="D13" i="33"/>
  <c r="I13" i="33" s="1"/>
  <c r="B13" i="33" s="1"/>
  <c r="H20" i="33"/>
  <c r="M27" i="33"/>
  <c r="N36" i="32"/>
  <c r="J36" i="32"/>
  <c r="M32" i="32"/>
  <c r="H32" i="32"/>
  <c r="F32" i="32"/>
  <c r="D32" i="32"/>
  <c r="I32" i="32" s="1"/>
  <c r="B32" i="32" s="1"/>
  <c r="M31" i="32"/>
  <c r="H31" i="32"/>
  <c r="I31" i="32" s="1"/>
  <c r="B31" i="32" s="1"/>
  <c r="F31" i="32"/>
  <c r="D31" i="32"/>
  <c r="M30" i="32"/>
  <c r="H30" i="32"/>
  <c r="F30" i="32"/>
  <c r="D30" i="32"/>
  <c r="I30" i="32" s="1"/>
  <c r="B30" i="32" s="1"/>
  <c r="M29" i="32"/>
  <c r="H29" i="32"/>
  <c r="I29" i="32" s="1"/>
  <c r="B29" i="32" s="1"/>
  <c r="F29" i="32"/>
  <c r="D29" i="32"/>
  <c r="M26" i="32"/>
  <c r="M28" i="32" s="1"/>
  <c r="F26" i="32"/>
  <c r="F27" i="32" s="1"/>
  <c r="D26" i="32"/>
  <c r="M25" i="32"/>
  <c r="H25" i="32"/>
  <c r="I25" i="32" s="1"/>
  <c r="B25" i="32" s="1"/>
  <c r="F25" i="32"/>
  <c r="D25" i="32"/>
  <c r="M24" i="32"/>
  <c r="H24" i="32"/>
  <c r="F24" i="32"/>
  <c r="D24" i="32"/>
  <c r="I24" i="32" s="1"/>
  <c r="B24" i="32" s="1"/>
  <c r="M23" i="32"/>
  <c r="H23" i="32"/>
  <c r="I23" i="32" s="1"/>
  <c r="B23" i="32" s="1"/>
  <c r="F23" i="32"/>
  <c r="D23" i="32"/>
  <c r="M22" i="32"/>
  <c r="H22" i="32"/>
  <c r="F22" i="32"/>
  <c r="D22" i="32"/>
  <c r="I22" i="32" s="1"/>
  <c r="B22" i="32" s="1"/>
  <c r="H19" i="32"/>
  <c r="H21" i="32" s="1"/>
  <c r="M18" i="32"/>
  <c r="M19" i="32" s="1"/>
  <c r="H18" i="32"/>
  <c r="F18" i="32"/>
  <c r="F19" i="32" s="1"/>
  <c r="D18" i="32"/>
  <c r="I18" i="32" s="1"/>
  <c r="B18" i="32" s="1"/>
  <c r="M17" i="32"/>
  <c r="H17" i="32"/>
  <c r="I17" i="32" s="1"/>
  <c r="B17" i="32" s="1"/>
  <c r="F17" i="32"/>
  <c r="D17" i="32"/>
  <c r="M16" i="32"/>
  <c r="H16" i="32"/>
  <c r="F16" i="32"/>
  <c r="D16" i="32"/>
  <c r="I16" i="32" s="1"/>
  <c r="B16" i="32" s="1"/>
  <c r="M15" i="32"/>
  <c r="H15" i="32"/>
  <c r="I15" i="32" s="1"/>
  <c r="B15" i="32" s="1"/>
  <c r="F15" i="32"/>
  <c r="D15" i="32"/>
  <c r="M12" i="32"/>
  <c r="M14" i="32" s="1"/>
  <c r="F12" i="32"/>
  <c r="F13" i="32" s="1"/>
  <c r="D12" i="32"/>
  <c r="M11" i="32"/>
  <c r="H11" i="32"/>
  <c r="I11" i="32" s="1"/>
  <c r="B11" i="32" s="1"/>
  <c r="F11" i="32"/>
  <c r="D11" i="32"/>
  <c r="M10" i="32"/>
  <c r="H10" i="32"/>
  <c r="F10" i="32"/>
  <c r="D10" i="32"/>
  <c r="I10" i="32" s="1"/>
  <c r="B10" i="32" s="1"/>
  <c r="M9" i="32"/>
  <c r="H9" i="32"/>
  <c r="I9" i="32" s="1"/>
  <c r="B9" i="32" s="1"/>
  <c r="F9" i="32"/>
  <c r="D9" i="32"/>
  <c r="M8" i="32"/>
  <c r="H8" i="32"/>
  <c r="F8" i="32"/>
  <c r="D8" i="32"/>
  <c r="I8" i="32" s="1"/>
  <c r="B8" i="32" s="1"/>
  <c r="M4" i="32"/>
  <c r="L4" i="32"/>
  <c r="G4" i="32"/>
  <c r="H4" i="32" s="1"/>
  <c r="F4" i="32"/>
  <c r="F5" i="32" s="1"/>
  <c r="E4" i="32"/>
  <c r="C4" i="32"/>
  <c r="D4" i="32" s="1"/>
  <c r="N36" i="31"/>
  <c r="J36" i="31"/>
  <c r="I32" i="31"/>
  <c r="B32" i="31" s="1"/>
  <c r="I31" i="31"/>
  <c r="B31" i="31" s="1"/>
  <c r="I30" i="31"/>
  <c r="B30" i="31" s="1"/>
  <c r="I29" i="31"/>
  <c r="B29" i="31" s="1"/>
  <c r="I25" i="31"/>
  <c r="B25" i="31" s="1"/>
  <c r="I24" i="31"/>
  <c r="B24" i="31" s="1"/>
  <c r="I23" i="31"/>
  <c r="B23" i="31" s="1"/>
  <c r="I22" i="31"/>
  <c r="B22" i="31" s="1"/>
  <c r="I18" i="31"/>
  <c r="B18" i="31" s="1"/>
  <c r="I17" i="31"/>
  <c r="B17" i="31" s="1"/>
  <c r="I16" i="31"/>
  <c r="B16" i="31" s="1"/>
  <c r="I15" i="31"/>
  <c r="B15" i="31" s="1"/>
  <c r="I11" i="31"/>
  <c r="B11" i="31" s="1"/>
  <c r="I10" i="31"/>
  <c r="B10" i="31" s="1"/>
  <c r="I9" i="31"/>
  <c r="B9" i="31" s="1"/>
  <c r="I8" i="31"/>
  <c r="B8" i="31" s="1"/>
  <c r="N36" i="29"/>
  <c r="J36" i="29"/>
  <c r="N36" i="30"/>
  <c r="J36" i="30"/>
  <c r="M32" i="28"/>
  <c r="M31" i="28"/>
  <c r="M30" i="28"/>
  <c r="M29" i="28"/>
  <c r="M25" i="28"/>
  <c r="M26" i="28" s="1"/>
  <c r="M24" i="28"/>
  <c r="M23" i="28"/>
  <c r="M22" i="28"/>
  <c r="M18" i="28"/>
  <c r="M19" i="28" s="1"/>
  <c r="M17" i="28"/>
  <c r="M16" i="28"/>
  <c r="M11" i="28"/>
  <c r="M12" i="28" s="1"/>
  <c r="M10" i="28"/>
  <c r="M9" i="28"/>
  <c r="M8" i="28"/>
  <c r="L4" i="28"/>
  <c r="M4" i="28" s="1"/>
  <c r="M5" i="28" s="1"/>
  <c r="H32" i="28"/>
  <c r="H31" i="28"/>
  <c r="H30" i="28"/>
  <c r="H29" i="28"/>
  <c r="H25" i="28"/>
  <c r="H26" i="28" s="1"/>
  <c r="H24" i="28"/>
  <c r="H23" i="28"/>
  <c r="H22" i="28"/>
  <c r="H18" i="28"/>
  <c r="H19" i="28" s="1"/>
  <c r="H17" i="28"/>
  <c r="H16" i="28"/>
  <c r="H15" i="28"/>
  <c r="H11" i="28"/>
  <c r="H12" i="28" s="1"/>
  <c r="H10" i="28"/>
  <c r="H9" i="28"/>
  <c r="H8" i="28"/>
  <c r="G4" i="28"/>
  <c r="H4" i="28" s="1"/>
  <c r="H5" i="28" s="1"/>
  <c r="F32" i="28"/>
  <c r="F31" i="28"/>
  <c r="F30" i="28"/>
  <c r="F29" i="28"/>
  <c r="F25" i="28"/>
  <c r="F26" i="28" s="1"/>
  <c r="F24" i="28"/>
  <c r="F23" i="28"/>
  <c r="F22" i="28"/>
  <c r="F18" i="28"/>
  <c r="F19" i="28" s="1"/>
  <c r="F17" i="28"/>
  <c r="F16" i="28"/>
  <c r="F15" i="28"/>
  <c r="F11" i="28"/>
  <c r="F12" i="28" s="1"/>
  <c r="I12" i="28" s="1"/>
  <c r="B12" i="28" s="1"/>
  <c r="F10" i="28"/>
  <c r="F9" i="28"/>
  <c r="F8" i="28"/>
  <c r="E4" i="28"/>
  <c r="F4" i="28" s="1"/>
  <c r="F5" i="28" s="1"/>
  <c r="D32" i="28"/>
  <c r="D31" i="28"/>
  <c r="D30" i="28"/>
  <c r="D29" i="28"/>
  <c r="D25" i="28"/>
  <c r="D26" i="28" s="1"/>
  <c r="D27" i="28" s="1"/>
  <c r="D24" i="28"/>
  <c r="D23" i="28"/>
  <c r="D22" i="28"/>
  <c r="D18" i="28"/>
  <c r="D19" i="28" s="1"/>
  <c r="D21" i="28" s="1"/>
  <c r="D17" i="28"/>
  <c r="D16" i="28"/>
  <c r="D15" i="28"/>
  <c r="D13" i="28"/>
  <c r="C4" i="28"/>
  <c r="D11" i="28"/>
  <c r="D12" i="28" s="1"/>
  <c r="D14" i="28" s="1"/>
  <c r="D10" i="28"/>
  <c r="D9" i="28"/>
  <c r="D8" i="28"/>
  <c r="D4" i="28"/>
  <c r="D5" i="28" s="1"/>
  <c r="D6" i="28" s="1"/>
  <c r="N36" i="28"/>
  <c r="J36" i="28"/>
  <c r="N36" i="27"/>
  <c r="D28" i="28" l="1"/>
  <c r="I18" i="28"/>
  <c r="B18" i="28" s="1"/>
  <c r="D20" i="28"/>
  <c r="I19" i="28"/>
  <c r="B19" i="28" s="1"/>
  <c r="I17" i="28"/>
  <c r="B17" i="28" s="1"/>
  <c r="I15" i="28"/>
  <c r="B15" i="28" s="1"/>
  <c r="I16" i="28"/>
  <c r="B16" i="28" s="1"/>
  <c r="I9" i="28"/>
  <c r="B9" i="28" s="1"/>
  <c r="I8" i="28"/>
  <c r="B8" i="28" s="1"/>
  <c r="I10" i="28"/>
  <c r="B10" i="28" s="1"/>
  <c r="I11" i="28"/>
  <c r="B11" i="28" s="1"/>
  <c r="I5" i="28"/>
  <c r="B5" i="28" s="1"/>
  <c r="I4" i="28"/>
  <c r="B4" i="28" s="1"/>
  <c r="H20" i="39"/>
  <c r="I20" i="39" s="1"/>
  <c r="B20" i="39" s="1"/>
  <c r="H21" i="39"/>
  <c r="I21" i="39"/>
  <c r="B21" i="39" s="1"/>
  <c r="I26" i="39"/>
  <c r="B26" i="39" s="1"/>
  <c r="D28" i="39"/>
  <c r="I28" i="39" s="1"/>
  <c r="B28" i="39" s="1"/>
  <c r="D27" i="39"/>
  <c r="I27" i="39" s="1"/>
  <c r="B27" i="39" s="1"/>
  <c r="I5" i="39"/>
  <c r="B5" i="39" s="1"/>
  <c r="D7" i="39"/>
  <c r="D6" i="39"/>
  <c r="M6" i="39"/>
  <c r="M7" i="39"/>
  <c r="I12" i="39"/>
  <c r="B12" i="39" s="1"/>
  <c r="D13" i="39"/>
  <c r="I13" i="39" s="1"/>
  <c r="B13" i="39" s="1"/>
  <c r="D14" i="39"/>
  <c r="I14" i="39" s="1"/>
  <c r="B14" i="39" s="1"/>
  <c r="B4" i="39"/>
  <c r="H7" i="39"/>
  <c r="H6" i="39"/>
  <c r="I19" i="39"/>
  <c r="B19" i="39" s="1"/>
  <c r="F6" i="39"/>
  <c r="F7" i="39"/>
  <c r="I21" i="38"/>
  <c r="B21" i="38" s="1"/>
  <c r="I14" i="38"/>
  <c r="B14" i="38" s="1"/>
  <c r="I27" i="38"/>
  <c r="B27" i="38" s="1"/>
  <c r="I28" i="38"/>
  <c r="B28" i="38" s="1"/>
  <c r="F7" i="38"/>
  <c r="F6" i="38"/>
  <c r="M6" i="38"/>
  <c r="M7" i="38"/>
  <c r="B4" i="38"/>
  <c r="I5" i="38"/>
  <c r="B5" i="38" s="1"/>
  <c r="D6" i="38"/>
  <c r="I6" i="38" s="1"/>
  <c r="B6" i="38" s="1"/>
  <c r="D7" i="38"/>
  <c r="F36" i="38"/>
  <c r="I20" i="36"/>
  <c r="B20" i="36" s="1"/>
  <c r="H20" i="36"/>
  <c r="H21" i="36"/>
  <c r="I21" i="36" s="1"/>
  <c r="B21" i="36" s="1"/>
  <c r="B4" i="36"/>
  <c r="I26" i="36"/>
  <c r="B26" i="36" s="1"/>
  <c r="D27" i="36"/>
  <c r="I27" i="36" s="1"/>
  <c r="B27" i="36" s="1"/>
  <c r="D28" i="36"/>
  <c r="I28" i="36" s="1"/>
  <c r="B28" i="36" s="1"/>
  <c r="I12" i="36"/>
  <c r="B12" i="36" s="1"/>
  <c r="D14" i="36"/>
  <c r="I14" i="36" s="1"/>
  <c r="B14" i="36" s="1"/>
  <c r="D13" i="36"/>
  <c r="I13" i="36" s="1"/>
  <c r="B13" i="36" s="1"/>
  <c r="M6" i="36"/>
  <c r="M7" i="36"/>
  <c r="H7" i="36"/>
  <c r="H6" i="36"/>
  <c r="I5" i="36"/>
  <c r="B5" i="36" s="1"/>
  <c r="D7" i="36"/>
  <c r="D6" i="36"/>
  <c r="F6" i="36"/>
  <c r="F7" i="36"/>
  <c r="F7" i="37"/>
  <c r="F8" i="37"/>
  <c r="I6" i="37"/>
  <c r="B6" i="37" s="1"/>
  <c r="M7" i="37"/>
  <c r="M37" i="37" s="1"/>
  <c r="M8" i="37"/>
  <c r="I8" i="37"/>
  <c r="B8" i="37" s="1"/>
  <c r="D15" i="37"/>
  <c r="I15" i="37" s="1"/>
  <c r="B15" i="37" s="1"/>
  <c r="I13" i="37"/>
  <c r="B13" i="37" s="1"/>
  <c r="D14" i="37"/>
  <c r="I14" i="37" s="1"/>
  <c r="B14" i="37" s="1"/>
  <c r="F37" i="37"/>
  <c r="D29" i="37"/>
  <c r="I29" i="37" s="1"/>
  <c r="B29" i="37" s="1"/>
  <c r="I27" i="37"/>
  <c r="B27" i="37" s="1"/>
  <c r="D28" i="37"/>
  <c r="I28" i="37" s="1"/>
  <c r="B28" i="37" s="1"/>
  <c r="I7" i="37"/>
  <c r="B7" i="37" s="1"/>
  <c r="I37" i="37"/>
  <c r="B5" i="37"/>
  <c r="B5" i="35"/>
  <c r="F7" i="35"/>
  <c r="I7" i="35" s="1"/>
  <c r="B7" i="35" s="1"/>
  <c r="F8" i="35"/>
  <c r="I8" i="35" s="1"/>
  <c r="B8" i="35" s="1"/>
  <c r="I6" i="35"/>
  <c r="B6" i="35" s="1"/>
  <c r="I22" i="35"/>
  <c r="B22" i="35" s="1"/>
  <c r="D37" i="35"/>
  <c r="I29" i="35"/>
  <c r="B29" i="35" s="1"/>
  <c r="M7" i="35"/>
  <c r="M37" i="35" s="1"/>
  <c r="M8" i="35"/>
  <c r="I14" i="35"/>
  <c r="B14" i="35" s="1"/>
  <c r="I20" i="33"/>
  <c r="B20" i="33" s="1"/>
  <c r="B4" i="33"/>
  <c r="H6" i="33"/>
  <c r="H7" i="33"/>
  <c r="M6" i="33"/>
  <c r="M7" i="33"/>
  <c r="D6" i="33"/>
  <c r="D7" i="33"/>
  <c r="I5" i="33"/>
  <c r="B5" i="33" s="1"/>
  <c r="H5" i="32"/>
  <c r="D5" i="32"/>
  <c r="I4" i="32"/>
  <c r="M5" i="32"/>
  <c r="M20" i="32"/>
  <c r="M21" i="32"/>
  <c r="F7" i="32"/>
  <c r="F6" i="32"/>
  <c r="F21" i="32"/>
  <c r="F20" i="32"/>
  <c r="I26" i="32"/>
  <c r="B26" i="32" s="1"/>
  <c r="H12" i="32"/>
  <c r="I12" i="32" s="1"/>
  <c r="B12" i="32" s="1"/>
  <c r="D13" i="32"/>
  <c r="M13" i="32"/>
  <c r="D19" i="32"/>
  <c r="H20" i="32"/>
  <c r="H26" i="32"/>
  <c r="D27" i="32"/>
  <c r="M27" i="32"/>
  <c r="D14" i="32"/>
  <c r="D28" i="32"/>
  <c r="F14" i="32"/>
  <c r="F28" i="32"/>
  <c r="F36" i="31"/>
  <c r="I12" i="31"/>
  <c r="B12" i="31" s="1"/>
  <c r="I4" i="31"/>
  <c r="I4" i="30"/>
  <c r="F36" i="30"/>
  <c r="M7" i="28"/>
  <c r="M6" i="28"/>
  <c r="M13" i="28"/>
  <c r="M14" i="28"/>
  <c r="M20" i="28"/>
  <c r="M21" i="28"/>
  <c r="M28" i="28"/>
  <c r="M27" i="28"/>
  <c r="H7" i="28"/>
  <c r="H6" i="28"/>
  <c r="H14" i="28"/>
  <c r="H13" i="28"/>
  <c r="H20" i="28"/>
  <c r="H21" i="28"/>
  <c r="H28" i="28"/>
  <c r="H27" i="28"/>
  <c r="F7" i="28"/>
  <c r="F6" i="28"/>
  <c r="F13" i="28"/>
  <c r="I13" i="28" s="1"/>
  <c r="B13" i="28" s="1"/>
  <c r="F14" i="28"/>
  <c r="F20" i="28"/>
  <c r="F21" i="28"/>
  <c r="I21" i="28" s="1"/>
  <c r="B21" i="28" s="1"/>
  <c r="F28" i="28"/>
  <c r="F27" i="28"/>
  <c r="I27" i="28" s="1"/>
  <c r="B27" i="28" s="1"/>
  <c r="I25" i="28"/>
  <c r="B25" i="28" s="1"/>
  <c r="D7" i="28"/>
  <c r="I32" i="28"/>
  <c r="B32" i="28" s="1"/>
  <c r="I26" i="28"/>
  <c r="B26" i="28" s="1"/>
  <c r="I29" i="28"/>
  <c r="B29" i="28" s="1"/>
  <c r="I30" i="28"/>
  <c r="B30" i="28" s="1"/>
  <c r="M7" i="27"/>
  <c r="H36" i="28" l="1"/>
  <c r="I20" i="28"/>
  <c r="B20" i="28" s="1"/>
  <c r="I28" i="28"/>
  <c r="B28" i="28" s="1"/>
  <c r="I14" i="28"/>
  <c r="B14" i="28" s="1"/>
  <c r="M36" i="36"/>
  <c r="I6" i="28"/>
  <c r="B6" i="28" s="1"/>
  <c r="I7" i="33"/>
  <c r="B7" i="33" s="1"/>
  <c r="H36" i="33"/>
  <c r="I6" i="33"/>
  <c r="B6" i="33" s="1"/>
  <c r="H36" i="36"/>
  <c r="I7" i="39"/>
  <c r="B7" i="39" s="1"/>
  <c r="F36" i="39"/>
  <c r="I7" i="38"/>
  <c r="B7" i="38" s="1"/>
  <c r="I7" i="28"/>
  <c r="B7" i="28" s="1"/>
  <c r="F36" i="32"/>
  <c r="I6" i="39"/>
  <c r="D36" i="39"/>
  <c r="H36" i="39"/>
  <c r="M36" i="39"/>
  <c r="D36" i="38"/>
  <c r="M36" i="38"/>
  <c r="F36" i="36"/>
  <c r="I6" i="36"/>
  <c r="B6" i="36" s="1"/>
  <c r="D36" i="36"/>
  <c r="I7" i="36"/>
  <c r="B7" i="36" s="1"/>
  <c r="D37" i="37"/>
  <c r="F37" i="35"/>
  <c r="I37" i="35"/>
  <c r="D36" i="33"/>
  <c r="M36" i="33"/>
  <c r="I5" i="32"/>
  <c r="B5" i="32" s="1"/>
  <c r="D6" i="32"/>
  <c r="D7" i="32"/>
  <c r="M6" i="32"/>
  <c r="M7" i="32"/>
  <c r="M36" i="32" s="1"/>
  <c r="I27" i="32"/>
  <c r="B27" i="32" s="1"/>
  <c r="H7" i="32"/>
  <c r="H6" i="32"/>
  <c r="H13" i="32"/>
  <c r="H14" i="32"/>
  <c r="I14" i="32" s="1"/>
  <c r="B14" i="32" s="1"/>
  <c r="I19" i="32"/>
  <c r="B19" i="32" s="1"/>
  <c r="D20" i="32"/>
  <c r="I20" i="32" s="1"/>
  <c r="B20" i="32" s="1"/>
  <c r="D21" i="32"/>
  <c r="I21" i="32" s="1"/>
  <c r="B21" i="32" s="1"/>
  <c r="D36" i="32"/>
  <c r="H27" i="32"/>
  <c r="H28" i="32"/>
  <c r="I28" i="32" s="1"/>
  <c r="B28" i="32" s="1"/>
  <c r="I13" i="32"/>
  <c r="B13" i="32" s="1"/>
  <c r="B4" i="32"/>
  <c r="I19" i="31"/>
  <c r="B19" i="31" s="1"/>
  <c r="I20" i="31"/>
  <c r="B20" i="31" s="1"/>
  <c r="I21" i="31"/>
  <c r="B21" i="31" s="1"/>
  <c r="H36" i="31"/>
  <c r="I27" i="31"/>
  <c r="B27" i="31" s="1"/>
  <c r="B4" i="31"/>
  <c r="I28" i="31"/>
  <c r="B28" i="31" s="1"/>
  <c r="I13" i="31"/>
  <c r="B13" i="31" s="1"/>
  <c r="I5" i="31"/>
  <c r="B5" i="31" s="1"/>
  <c r="I26" i="31"/>
  <c r="B26" i="31" s="1"/>
  <c r="I14" i="31"/>
  <c r="B14" i="31" s="1"/>
  <c r="D36" i="31"/>
  <c r="M36" i="29"/>
  <c r="I5" i="30"/>
  <c r="B5" i="30" s="1"/>
  <c r="B4" i="30"/>
  <c r="H36" i="30"/>
  <c r="F36" i="28"/>
  <c r="M36" i="28"/>
  <c r="I24" i="28"/>
  <c r="B24" i="28" s="1"/>
  <c r="I23" i="28"/>
  <c r="B23" i="28" s="1"/>
  <c r="I22" i="28"/>
  <c r="B22" i="28" s="1"/>
  <c r="I31" i="28"/>
  <c r="B31" i="28" s="1"/>
  <c r="B4" i="27"/>
  <c r="I7" i="31" l="1"/>
  <c r="B7" i="31" s="1"/>
  <c r="I6" i="30"/>
  <c r="B6" i="30" s="1"/>
  <c r="H36" i="29"/>
  <c r="I6" i="31"/>
  <c r="B6" i="31" s="1"/>
  <c r="I7" i="32"/>
  <c r="B7" i="32" s="1"/>
  <c r="I36" i="33"/>
  <c r="I36" i="38"/>
  <c r="B6" i="39"/>
  <c r="I36" i="39"/>
  <c r="I36" i="36"/>
  <c r="H36" i="32"/>
  <c r="I6" i="32"/>
  <c r="D36" i="29"/>
  <c r="D36" i="30"/>
  <c r="I7" i="30"/>
  <c r="I36" i="28"/>
  <c r="D36" i="28"/>
  <c r="M34" i="27"/>
  <c r="M33" i="27"/>
  <c r="M32" i="27"/>
  <c r="M28" i="27"/>
  <c r="M29" i="27" s="1"/>
  <c r="M27" i="27"/>
  <c r="M26" i="27"/>
  <c r="M25" i="27"/>
  <c r="M21" i="27"/>
  <c r="M22" i="27" s="1"/>
  <c r="M20" i="27"/>
  <c r="M19" i="27"/>
  <c r="M18" i="27"/>
  <c r="M14" i="27"/>
  <c r="M15" i="27" s="1"/>
  <c r="M13" i="27"/>
  <c r="M12" i="27"/>
  <c r="M11" i="27"/>
  <c r="M8" i="27"/>
  <c r="M10" i="27" s="1"/>
  <c r="M6" i="27"/>
  <c r="M5" i="27"/>
  <c r="I36" i="31" l="1"/>
  <c r="I36" i="29"/>
  <c r="B6" i="32"/>
  <c r="I36" i="32"/>
  <c r="B7" i="30"/>
  <c r="B36" i="30" s="1"/>
  <c r="M23" i="27"/>
  <c r="M24" i="27"/>
  <c r="M17" i="27"/>
  <c r="M16" i="27"/>
  <c r="M30" i="27"/>
  <c r="M9" i="27"/>
  <c r="X19" i="1"/>
  <c r="U19" i="1"/>
  <c r="V19" i="1"/>
  <c r="T19" i="1"/>
  <c r="C19" i="1"/>
  <c r="D19" i="1"/>
  <c r="E19" i="1"/>
  <c r="F19" i="1"/>
  <c r="G19" i="1"/>
  <c r="H19" i="1"/>
  <c r="I19" i="1"/>
  <c r="J19" i="1"/>
  <c r="K19" i="1"/>
  <c r="M19" i="1"/>
  <c r="N19" i="1"/>
  <c r="O19" i="1"/>
  <c r="P19" i="1"/>
  <c r="Q19" i="1"/>
  <c r="R19" i="1"/>
  <c r="B19" i="1"/>
  <c r="M36" i="27" l="1"/>
  <c r="AE16" i="1"/>
  <c r="X16" i="1"/>
  <c r="H34" i="27" l="1"/>
  <c r="H33" i="27"/>
  <c r="H32" i="27"/>
  <c r="H28" i="27"/>
  <c r="H29" i="27" s="1"/>
  <c r="H31" i="27" s="1"/>
  <c r="H27" i="27"/>
  <c r="H26" i="27"/>
  <c r="H25" i="27"/>
  <c r="H21" i="27"/>
  <c r="H22" i="27" s="1"/>
  <c r="H20" i="27"/>
  <c r="H19" i="27"/>
  <c r="H18" i="27"/>
  <c r="H14" i="27"/>
  <c r="H15" i="27" s="1"/>
  <c r="H13" i="27"/>
  <c r="H12" i="27"/>
  <c r="H11" i="27"/>
  <c r="H7" i="27"/>
  <c r="H8" i="27" s="1"/>
  <c r="H6" i="27"/>
  <c r="H5" i="27"/>
  <c r="F34" i="27"/>
  <c r="F33" i="27"/>
  <c r="F32" i="27"/>
  <c r="F28" i="27"/>
  <c r="F29" i="27" s="1"/>
  <c r="F31" i="27" s="1"/>
  <c r="F27" i="27"/>
  <c r="F26" i="27"/>
  <c r="F25" i="27"/>
  <c r="F21" i="27"/>
  <c r="F22" i="27" s="1"/>
  <c r="F20" i="27"/>
  <c r="F19" i="27"/>
  <c r="F18" i="27"/>
  <c r="F14" i="27"/>
  <c r="F15" i="27" s="1"/>
  <c r="F13" i="27"/>
  <c r="F12" i="27"/>
  <c r="F11" i="27"/>
  <c r="F7" i="27"/>
  <c r="F8" i="27" s="1"/>
  <c r="F6" i="27"/>
  <c r="F5" i="27"/>
  <c r="D34" i="27"/>
  <c r="D33" i="27"/>
  <c r="D32" i="27"/>
  <c r="I32" i="27" s="1"/>
  <c r="B32" i="27" s="1"/>
  <c r="D28" i="27"/>
  <c r="D29" i="27" s="1"/>
  <c r="D31" i="27" s="1"/>
  <c r="D26" i="27"/>
  <c r="D25" i="27"/>
  <c r="D21" i="27"/>
  <c r="D22" i="27" s="1"/>
  <c r="D24" i="27" s="1"/>
  <c r="D20" i="27"/>
  <c r="D19" i="27"/>
  <c r="D18" i="27"/>
  <c r="D14" i="27"/>
  <c r="D15" i="27" s="1"/>
  <c r="D13" i="27"/>
  <c r="D12" i="27"/>
  <c r="D11" i="27"/>
  <c r="D7" i="27"/>
  <c r="D8" i="27" s="1"/>
  <c r="D6" i="27"/>
  <c r="D5" i="27"/>
  <c r="I31" i="27" l="1"/>
  <c r="B31" i="27" s="1"/>
  <c r="D30" i="27"/>
  <c r="I25" i="27"/>
  <c r="B25" i="27" s="1"/>
  <c r="D23" i="27"/>
  <c r="I18" i="27"/>
  <c r="B18" i="27" s="1"/>
  <c r="H10" i="27"/>
  <c r="H9" i="27"/>
  <c r="H16" i="27"/>
  <c r="H17" i="27"/>
  <c r="H24" i="27"/>
  <c r="H23" i="27"/>
  <c r="H30" i="27"/>
  <c r="F10" i="27"/>
  <c r="F9" i="27"/>
  <c r="F16" i="27"/>
  <c r="F17" i="27"/>
  <c r="F24" i="27"/>
  <c r="F23" i="27"/>
  <c r="F30" i="27"/>
  <c r="D16" i="27"/>
  <c r="D17" i="27"/>
  <c r="D10" i="27"/>
  <c r="D9" i="27"/>
  <c r="I30" i="27" l="1"/>
  <c r="B30" i="27" s="1"/>
  <c r="I23" i="27"/>
  <c r="B23" i="27" s="1"/>
  <c r="I16" i="27"/>
  <c r="B16" i="27" s="1"/>
  <c r="I9" i="27"/>
  <c r="B9" i="27" s="1"/>
  <c r="I4" i="27" l="1"/>
  <c r="W19" i="1" l="1"/>
  <c r="I38" i="32" l="1"/>
  <c r="H38" i="32" l="1"/>
  <c r="S19" i="1" l="1"/>
  <c r="I38" i="29" l="1"/>
  <c r="I39" i="29" s="1"/>
  <c r="G38" i="29" l="1"/>
  <c r="E38" i="29"/>
  <c r="H38" i="29" l="1"/>
  <c r="H39" i="29" s="1"/>
  <c r="C38" i="29"/>
  <c r="J36" i="27"/>
  <c r="J37" i="27" s="1"/>
  <c r="I34" i="27" l="1"/>
  <c r="B34" i="27" s="1"/>
  <c r="I26" i="27"/>
  <c r="B26" i="27" s="1"/>
  <c r="I33" i="27"/>
  <c r="B33" i="27" s="1"/>
  <c r="I19" i="27"/>
  <c r="B19" i="27" s="1"/>
  <c r="I6" i="27"/>
  <c r="B6" i="27" s="1"/>
  <c r="I5" i="27"/>
  <c r="B5" i="27" s="1"/>
  <c r="I12" i="27"/>
  <c r="B12" i="27" s="1"/>
  <c r="I14" i="27"/>
  <c r="B14" i="27" s="1"/>
  <c r="I21" i="27"/>
  <c r="B21" i="27" s="1"/>
  <c r="I28" i="27"/>
  <c r="B28" i="27" s="1"/>
  <c r="I13" i="27"/>
  <c r="B13" i="27" s="1"/>
  <c r="I20" i="27"/>
  <c r="B20" i="27" s="1"/>
  <c r="I27" i="27"/>
  <c r="B27" i="27" s="1"/>
  <c r="I17" i="27" l="1"/>
  <c r="B17" i="27" s="1"/>
  <c r="I10" i="27"/>
  <c r="B10" i="27" s="1"/>
  <c r="I24" i="27"/>
  <c r="B24" i="27" s="1"/>
  <c r="I11" i="27"/>
  <c r="B11" i="27" s="1"/>
  <c r="I22" i="27"/>
  <c r="B22" i="27" s="1"/>
  <c r="I15" i="27"/>
  <c r="B15" i="27" s="1"/>
  <c r="I8" i="27"/>
  <c r="B8" i="27" s="1"/>
  <c r="I29" i="27"/>
  <c r="B29" i="27" s="1"/>
  <c r="I7" i="27"/>
  <c r="B7" i="27" s="1"/>
  <c r="D36" i="27" l="1"/>
  <c r="H36" i="27"/>
  <c r="I36" i="27" l="1"/>
  <c r="I37" i="27" s="1"/>
  <c r="F36" i="27"/>
  <c r="AB16" i="1" l="1"/>
  <c r="Z16" i="1"/>
  <c r="AA16" i="1"/>
  <c r="AD16" i="1" l="1"/>
  <c r="Y16" i="1" l="1"/>
  <c r="AC16" i="1"/>
</calcChain>
</file>

<file path=xl/sharedStrings.xml><?xml version="1.0" encoding="utf-8"?>
<sst xmlns="http://schemas.openxmlformats.org/spreadsheetml/2006/main" count="393" uniqueCount="121">
  <si>
    <t>PAV.I</t>
  </si>
  <si>
    <t>PAV.II</t>
  </si>
  <si>
    <t>PAV.III</t>
  </si>
  <si>
    <t>PORÁŽ.</t>
  </si>
  <si>
    <t>OSTATNÍ</t>
  </si>
  <si>
    <t>spotřeba</t>
  </si>
  <si>
    <t>LEDEN</t>
  </si>
  <si>
    <t>ÚNOR</t>
  </si>
  <si>
    <t>BŘEZEN</t>
  </si>
  <si>
    <t>DUBEN</t>
  </si>
  <si>
    <t>KVĚTEN</t>
  </si>
  <si>
    <t>ČERVEN</t>
  </si>
  <si>
    <t>SRPEN</t>
  </si>
  <si>
    <t>ZÁŘÍ</t>
  </si>
  <si>
    <t>ŘÍJEN</t>
  </si>
  <si>
    <t>LISTOPAD</t>
  </si>
  <si>
    <t>CELKEM</t>
  </si>
  <si>
    <t>Čist.st</t>
  </si>
  <si>
    <t>Kotelna</t>
  </si>
  <si>
    <t>MBL pav.3</t>
  </si>
  <si>
    <t>Oper.tr.I</t>
  </si>
  <si>
    <t>ČERVENEC</t>
  </si>
  <si>
    <t>CELKOVÁ*10</t>
  </si>
  <si>
    <t>naše měř.*10</t>
  </si>
  <si>
    <t>PR.PL.</t>
  </si>
  <si>
    <t>registrační klíč     5189368b</t>
  </si>
  <si>
    <t>ID adresa   172.25.150.11</t>
  </si>
  <si>
    <t>255.255.255.0</t>
  </si>
  <si>
    <t>Brána    172.25.150.254</t>
  </si>
  <si>
    <t>M1</t>
  </si>
  <si>
    <t>M2</t>
  </si>
  <si>
    <t>M3</t>
  </si>
  <si>
    <t>M4</t>
  </si>
  <si>
    <t>M5</t>
  </si>
  <si>
    <t>M6</t>
  </si>
  <si>
    <t>M7</t>
  </si>
  <si>
    <t>M8</t>
  </si>
  <si>
    <t>M9</t>
  </si>
  <si>
    <t>M10</t>
  </si>
  <si>
    <t>M11</t>
  </si>
  <si>
    <t>M12</t>
  </si>
  <si>
    <t>M13</t>
  </si>
  <si>
    <t>M14</t>
  </si>
  <si>
    <t>M15</t>
  </si>
  <si>
    <t>M16</t>
  </si>
  <si>
    <t>M17</t>
  </si>
  <si>
    <t>M18</t>
  </si>
  <si>
    <t>M19</t>
  </si>
  <si>
    <t>M20</t>
  </si>
  <si>
    <t>M21</t>
  </si>
  <si>
    <t>M22</t>
  </si>
  <si>
    <t>Rezerva</t>
  </si>
  <si>
    <t>300/5</t>
  </si>
  <si>
    <t>200/5</t>
  </si>
  <si>
    <t>Rybárna</t>
  </si>
  <si>
    <t>Stáj</t>
  </si>
  <si>
    <t>Čistička</t>
  </si>
  <si>
    <t>100/5</t>
  </si>
  <si>
    <t>Pavilon I.</t>
  </si>
  <si>
    <t>Pavilon II.</t>
  </si>
  <si>
    <t>Pavilon III.</t>
  </si>
  <si>
    <t>MBL</t>
  </si>
  <si>
    <t>Ostatní</t>
  </si>
  <si>
    <t xml:space="preserve">pozice </t>
  </si>
  <si>
    <t>vývod</t>
  </si>
  <si>
    <t>tr.převod</t>
  </si>
  <si>
    <t>přívod</t>
  </si>
  <si>
    <t>1000/5</t>
  </si>
  <si>
    <t>koeficient</t>
  </si>
  <si>
    <t>imp 12800</t>
  </si>
  <si>
    <t>M23</t>
  </si>
  <si>
    <t>Porážka</t>
  </si>
  <si>
    <t>DATUM</t>
  </si>
  <si>
    <t>stav</t>
  </si>
  <si>
    <t>stá 2.</t>
  </si>
  <si>
    <t>stáj 3.</t>
  </si>
  <si>
    <t>součet stáje</t>
  </si>
  <si>
    <t>stáj 4-5.</t>
  </si>
  <si>
    <t>cena Kč/kW</t>
  </si>
  <si>
    <t>st.1</t>
  </si>
  <si>
    <t>st.2</t>
  </si>
  <si>
    <t>st.3</t>
  </si>
  <si>
    <t>st.4-5</t>
  </si>
  <si>
    <t>stáje celkem</t>
  </si>
  <si>
    <t>st.6-7-8</t>
  </si>
  <si>
    <t>Rezerva TČ</t>
  </si>
  <si>
    <t>Laboratoř DT3</t>
  </si>
  <si>
    <t>FVE</t>
  </si>
  <si>
    <t>PROSINEC</t>
  </si>
  <si>
    <t>výroba</t>
  </si>
  <si>
    <t>SPOTŘEBA PLYNU  VUVeL v.r.i. HUDCOVA 70,BRNO            SRPEN  2023</t>
  </si>
  <si>
    <t xml:space="preserve">SPOTŘEBA ELEKTŘINY VUVeL v.r.i. HUDCOVA 70,BRNO              </t>
  </si>
  <si>
    <t>Lab.DT3</t>
  </si>
  <si>
    <t>Výroba</t>
  </si>
  <si>
    <t>Mwh</t>
  </si>
  <si>
    <t>SPOTŘEBA PLYNU  VUVeL v.r.i. HUDCOVA 70,BRNO         ZÁŘÍ  2023</t>
  </si>
  <si>
    <t>STÁJE vše</t>
  </si>
  <si>
    <t>z toho1.st</t>
  </si>
  <si>
    <t>z toho2.st</t>
  </si>
  <si>
    <t>z toho3.st</t>
  </si>
  <si>
    <t>z toho4a5.st</t>
  </si>
  <si>
    <t>st.  6- 7- 8</t>
  </si>
  <si>
    <t>Spotřeba</t>
  </si>
  <si>
    <t>stáje Mwh</t>
  </si>
  <si>
    <t>výroba Kč</t>
  </si>
  <si>
    <t>stav el.</t>
  </si>
  <si>
    <t>stav diagram</t>
  </si>
  <si>
    <t>stáj 1,6,7,8</t>
  </si>
  <si>
    <t>součet</t>
  </si>
  <si>
    <t>SPOTŘEBA ELEKTŘINY  VUVeL v.r.i. HUDCOVA 70,BRNO        Březen 2024</t>
  </si>
  <si>
    <t>SPOTŘEBA ELEKTŘINY  VUVeL v.r.i. HUDCOVA 70,BRNO         Únor  2024</t>
  </si>
  <si>
    <t>SPOTŘEBA ELEKTŘINY  VUVeL v.r.i. HUDCOVA 70,BRNO         Leden  2024</t>
  </si>
  <si>
    <t>SPOTŘEBA ELEKTŘINY  VUVeL v.r.i. HUDCOVA 70,BRNO         Duben 2024</t>
  </si>
  <si>
    <t>SPOTŘEBA ELEKTŘINY  VUVeL v.r.i. HUDCOVA 70,BRNO         Květen 2024</t>
  </si>
  <si>
    <t>SPOTŘEBA ELEKTŘINY  VUVeL v.r.i. HUDCOVA 70,BRNO        Červen 2024</t>
  </si>
  <si>
    <t>SPOTŘEBA ELEKTŘINY  VUVeL v.r.i. HUDCOVA 70,BRNO        Prosinec 2024</t>
  </si>
  <si>
    <t>SPOTŘEBA ELEKTŘINY  VUVeL v.r.i. HUDCOVA 70,BRNO       Listopad 2024</t>
  </si>
  <si>
    <t>SPOTŘEBA ELEKTŘINY  VUVeL v.r.i. HUDCOVA 70,BRNO        Říjen 2024</t>
  </si>
  <si>
    <t>SPOTŘEBA ELEKTŘINY  VUVeL v.r.i. HUDCOVA 70,BRNO      Září 2024</t>
  </si>
  <si>
    <t>SPOTŘEBA ELEKTŘINY  VUVeL v.r.i. HUDCOVA 70,BRNO        Srpen 2024</t>
  </si>
  <si>
    <t>SPOTŘEBA ELEKTŘINY  VUVeL v.r.i. HUDCOVA 70,BRNO        Červenec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</si>
</sst>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00"/>
    <numFmt numFmtId="165" formatCode="0.0"/>
    <numFmt numFmtId="166" formatCode="0.0000"/>
  </numFmts>
  <fonts count="1" x14ac:knownFonts="1">
    <font>
      <sz val="11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4659260841701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</fills>
  <borders count="5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ck">
        <color auto="1"/>
      </left>
      <right style="thin">
        <color auto="1"/>
      </right>
      <top style="thick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medium">
        <color auto="1"/>
      </bottom>
      <diagonal/>
    </border>
    <border>
      <left style="thick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ck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ck">
        <color auto="1"/>
      </top>
      <bottom style="medium">
        <color auto="1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thin">
        <color auto="1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123">
    <xf numFmtId="0" fontId="0" fillId="0" borderId="0" xfId="0"/>
    <xf numFmtId="0" fontId="0" fillId="0" borderId="1" xfId="0" applyBorder="1"/>
    <xf numFmtId="2" fontId="0" fillId="0" borderId="1" xfId="0" applyNumberFormat="1" applyBorder="1"/>
    <xf numFmtId="164" fontId="0" fillId="0" borderId="1" xfId="0" applyNumberFormat="1" applyBorder="1"/>
    <xf numFmtId="0" fontId="0" fillId="0" borderId="1" xfId="0" applyBorder="1" applyAlignment="1">
      <alignment horizontal="right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1" xfId="0" applyBorder="1" applyAlignment="1">
      <alignment horizontal="center"/>
    </xf>
    <xf numFmtId="0" fontId="0" fillId="0" borderId="17" xfId="0" applyBorder="1"/>
    <xf numFmtId="0" fontId="0" fillId="0" borderId="22" xfId="0" applyBorder="1"/>
    <xf numFmtId="0" fontId="0" fillId="2" borderId="23" xfId="0" applyFill="1" applyBorder="1"/>
    <xf numFmtId="0" fontId="0" fillId="0" borderId="29" xfId="0" applyBorder="1"/>
    <xf numFmtId="0" fontId="0" fillId="2" borderId="1" xfId="0" applyFill="1" applyBorder="1"/>
    <xf numFmtId="1" fontId="0" fillId="2" borderId="24" xfId="0" applyNumberFormat="1" applyFill="1" applyBorder="1"/>
    <xf numFmtId="0" fontId="0" fillId="3" borderId="1" xfId="0" applyFill="1" applyBorder="1"/>
    <xf numFmtId="0" fontId="0" fillId="2" borderId="24" xfId="0" applyFill="1" applyBorder="1"/>
    <xf numFmtId="0" fontId="0" fillId="0" borderId="31" xfId="0" applyBorder="1"/>
    <xf numFmtId="0" fontId="0" fillId="2" borderId="17" xfId="0" applyFill="1" applyBorder="1"/>
    <xf numFmtId="0" fontId="0" fillId="0" borderId="33" xfId="0" applyBorder="1"/>
    <xf numFmtId="1" fontId="0" fillId="2" borderId="1" xfId="0" applyNumberFormat="1" applyFill="1" applyBorder="1"/>
    <xf numFmtId="1" fontId="0" fillId="3" borderId="1" xfId="0" applyNumberFormat="1" applyFill="1" applyBorder="1"/>
    <xf numFmtId="1" fontId="0" fillId="0" borderId="0" xfId="0" applyNumberFormat="1"/>
    <xf numFmtId="1" fontId="0" fillId="2" borderId="17" xfId="0" applyNumberFormat="1" applyFill="1" applyBorder="1"/>
    <xf numFmtId="0" fontId="0" fillId="0" borderId="36" xfId="0" applyBorder="1"/>
    <xf numFmtId="2" fontId="0" fillId="0" borderId="24" xfId="0" applyNumberFormat="1" applyBorder="1"/>
    <xf numFmtId="0" fontId="0" fillId="0" borderId="26" xfId="0" applyBorder="1"/>
    <xf numFmtId="0" fontId="0" fillId="0" borderId="37" xfId="0" applyBorder="1" applyAlignment="1">
      <alignment horizontal="center"/>
    </xf>
    <xf numFmtId="0" fontId="0" fillId="0" borderId="1" xfId="0" applyFill="1" applyBorder="1"/>
    <xf numFmtId="1" fontId="0" fillId="0" borderId="1" xfId="0" applyNumberFormat="1" applyFill="1" applyBorder="1"/>
    <xf numFmtId="0" fontId="0" fillId="0" borderId="38" xfId="0" applyBorder="1"/>
    <xf numFmtId="0" fontId="0" fillId="0" borderId="30" xfId="0" applyBorder="1"/>
    <xf numFmtId="0" fontId="0" fillId="0" borderId="39" xfId="0" applyBorder="1"/>
    <xf numFmtId="0" fontId="0" fillId="0" borderId="40" xfId="0" applyBorder="1"/>
    <xf numFmtId="0" fontId="0" fillId="0" borderId="41" xfId="0" applyBorder="1"/>
    <xf numFmtId="0" fontId="0" fillId="2" borderId="40" xfId="0" applyFill="1" applyBorder="1"/>
    <xf numFmtId="0" fontId="0" fillId="2" borderId="16" xfId="0" applyFill="1" applyBorder="1"/>
    <xf numFmtId="1" fontId="0" fillId="2" borderId="16" xfId="0" applyNumberFormat="1" applyFill="1" applyBorder="1"/>
    <xf numFmtId="14" fontId="0" fillId="2" borderId="1" xfId="0" applyNumberFormat="1" applyFill="1" applyBorder="1"/>
    <xf numFmtId="14" fontId="0" fillId="3" borderId="1" xfId="0" applyNumberFormat="1" applyFill="1" applyBorder="1"/>
    <xf numFmtId="165" fontId="0" fillId="3" borderId="1" xfId="0" applyNumberFormat="1" applyFill="1" applyBorder="1"/>
    <xf numFmtId="14" fontId="0" fillId="4" borderId="1" xfId="0" applyNumberFormat="1" applyFill="1" applyBorder="1"/>
    <xf numFmtId="1" fontId="0" fillId="2" borderId="40" xfId="0" applyNumberFormat="1" applyFill="1" applyBorder="1"/>
    <xf numFmtId="0" fontId="0" fillId="0" borderId="42" xfId="0" applyBorder="1"/>
    <xf numFmtId="0" fontId="0" fillId="0" borderId="25" xfId="0" applyFill="1" applyBorder="1"/>
    <xf numFmtId="0" fontId="0" fillId="0" borderId="43" xfId="0" applyFill="1" applyBorder="1"/>
    <xf numFmtId="0" fontId="0" fillId="0" borderId="23" xfId="0" applyFill="1" applyBorder="1"/>
    <xf numFmtId="0" fontId="0" fillId="3" borderId="23" xfId="0" applyFill="1" applyBorder="1"/>
    <xf numFmtId="0" fontId="0" fillId="2" borderId="0" xfId="0" applyFill="1"/>
    <xf numFmtId="0" fontId="0" fillId="0" borderId="24" xfId="0" applyBorder="1"/>
    <xf numFmtId="0" fontId="0" fillId="0" borderId="20" xfId="0" applyBorder="1"/>
    <xf numFmtId="0" fontId="0" fillId="0" borderId="17" xfId="0" applyBorder="1" applyAlignment="1">
      <alignment horizontal="center"/>
    </xf>
    <xf numFmtId="1" fontId="0" fillId="0" borderId="19" xfId="0" applyNumberFormat="1" applyBorder="1" applyAlignment="1">
      <alignment horizontal="right"/>
    </xf>
    <xf numFmtId="0" fontId="0" fillId="0" borderId="21" xfId="0" applyBorder="1"/>
    <xf numFmtId="0" fontId="0" fillId="0" borderId="4" xfId="0" applyFill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36" xfId="0" applyBorder="1" applyAlignment="1">
      <alignment horizontal="center"/>
    </xf>
    <xf numFmtId="0" fontId="0" fillId="0" borderId="14" xfId="0" applyBorder="1"/>
    <xf numFmtId="0" fontId="0" fillId="0" borderId="15" xfId="0" applyBorder="1"/>
    <xf numFmtId="0" fontId="0" fillId="3" borderId="44" xfId="0" applyFill="1" applyBorder="1"/>
    <xf numFmtId="1" fontId="0" fillId="3" borderId="44" xfId="0" applyNumberFormat="1" applyFill="1" applyBorder="1"/>
    <xf numFmtId="0" fontId="0" fillId="0" borderId="47" xfId="0" applyFill="1" applyBorder="1"/>
    <xf numFmtId="0" fontId="0" fillId="0" borderId="48" xfId="0" applyBorder="1"/>
    <xf numFmtId="0" fontId="0" fillId="0" borderId="49" xfId="0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47" xfId="0" applyBorder="1"/>
    <xf numFmtId="0" fontId="0" fillId="2" borderId="44" xfId="0" applyFill="1" applyBorder="1"/>
    <xf numFmtId="0" fontId="0" fillId="2" borderId="50" xfId="0" applyFill="1" applyBorder="1"/>
    <xf numFmtId="14" fontId="0" fillId="2" borderId="51" xfId="0" applyNumberFormat="1" applyFill="1" applyBorder="1"/>
    <xf numFmtId="0" fontId="0" fillId="2" borderId="51" xfId="0" applyFill="1" applyBorder="1"/>
    <xf numFmtId="1" fontId="0" fillId="0" borderId="51" xfId="0" applyNumberFormat="1" applyFill="1" applyBorder="1"/>
    <xf numFmtId="0" fontId="0" fillId="0" borderId="52" xfId="0" applyFill="1" applyBorder="1"/>
    <xf numFmtId="0" fontId="0" fillId="0" borderId="17" xfId="0" applyFill="1" applyBorder="1"/>
    <xf numFmtId="1" fontId="0" fillId="0" borderId="53" xfId="0" applyNumberFormat="1" applyFill="1" applyBorder="1"/>
    <xf numFmtId="0" fontId="0" fillId="0" borderId="54" xfId="0" applyFill="1" applyBorder="1"/>
    <xf numFmtId="0" fontId="0" fillId="0" borderId="3" xfId="0" applyFill="1" applyBorder="1"/>
    <xf numFmtId="0" fontId="0" fillId="0" borderId="27" xfId="0" applyBorder="1" applyAlignment="1">
      <alignment horizontal="center"/>
    </xf>
    <xf numFmtId="164" fontId="0" fillId="0" borderId="2" xfId="0" applyNumberFormat="1" applyBorder="1"/>
    <xf numFmtId="2" fontId="0" fillId="5" borderId="1" xfId="0" applyNumberFormat="1" applyFill="1" applyBorder="1"/>
    <xf numFmtId="2" fontId="0" fillId="0" borderId="55" xfId="0" applyNumberFormat="1" applyBorder="1"/>
    <xf numFmtId="2" fontId="0" fillId="0" borderId="16" xfId="0" applyNumberFormat="1" applyBorder="1"/>
    <xf numFmtId="2" fontId="0" fillId="5" borderId="29" xfId="0" applyNumberFormat="1" applyFill="1" applyBorder="1"/>
    <xf numFmtId="2" fontId="0" fillId="5" borderId="19" xfId="0" applyNumberFormat="1" applyFill="1" applyBorder="1"/>
    <xf numFmtId="2" fontId="0" fillId="0" borderId="23" xfId="0" applyNumberFormat="1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47" xfId="0" applyBorder="1" applyAlignment="1">
      <alignment horizontal="center"/>
    </xf>
    <xf numFmtId="166" fontId="0" fillId="0" borderId="2" xfId="0" applyNumberFormat="1" applyBorder="1"/>
    <xf numFmtId="1" fontId="0" fillId="2" borderId="0" xfId="0" applyNumberFormat="1" applyFill="1"/>
    <xf numFmtId="14" fontId="0" fillId="6" borderId="1" xfId="0" applyNumberFormat="1" applyFill="1" applyBorder="1"/>
    <xf numFmtId="1" fontId="0" fillId="6" borderId="1" xfId="0" applyNumberFormat="1" applyFill="1" applyBorder="1"/>
    <xf numFmtId="0" fontId="0" fillId="6" borderId="1" xfId="0" applyFill="1" applyBorder="1"/>
    <xf numFmtId="165" fontId="0" fillId="6" borderId="1" xfId="0" applyNumberFormat="1" applyFill="1" applyBorder="1"/>
    <xf numFmtId="0" fontId="0" fillId="6" borderId="23" xfId="0" applyFill="1" applyBorder="1"/>
    <xf numFmtId="0" fontId="0" fillId="6" borderId="50" xfId="0" applyFill="1" applyBorder="1"/>
    <xf numFmtId="0" fontId="0" fillId="0" borderId="57" xfId="0" applyBorder="1" applyAlignment="1">
      <alignment horizontal="center"/>
    </xf>
    <xf numFmtId="1" fontId="0" fillId="6" borderId="56" xfId="0" applyNumberFormat="1" applyFill="1" applyBorder="1"/>
    <xf numFmtId="0" fontId="0" fillId="0" borderId="58" xfId="0" applyBorder="1"/>
    <xf numFmtId="0" fontId="0" fillId="6" borderId="56" xfId="0" applyFill="1" applyBorder="1"/>
    <xf numFmtId="0" fontId="0" fillId="6" borderId="44" xfId="0" applyFill="1" applyBorder="1"/>
    <xf numFmtId="1" fontId="0" fillId="0" borderId="17" xfId="0" applyNumberFormat="1" applyBorder="1"/>
    <xf numFmtId="0" fontId="0" fillId="0" borderId="45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46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32" xfId="0" applyBorder="1" applyAlignment="1">
      <alignment horizontal="left"/>
    </xf>
    <xf numFmtId="0" fontId="0" fillId="0" borderId="0" xfId="0" applyBorder="1" applyAlignment="1">
      <alignment horizontal="left"/>
    </xf>
    <xf numFmtId="0" fontId="0" fillId="0" borderId="27" xfId="0" applyBorder="1" applyAlignment="1">
      <alignment horizontal="center"/>
    </xf>
    <xf numFmtId="0" fontId="0" fillId="0" borderId="35" xfId="0" applyBorder="1" applyAlignment="1">
      <alignment horizontal="center"/>
    </xf>
    <xf numFmtId="0" fontId="0" fillId="0" borderId="34" xfId="0" applyBorder="1" applyAlignment="1">
      <alignment horizontal="center"/>
    </xf>
    <xf numFmtId="0" fontId="0" fillId="0" borderId="28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34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14" fontId="0" fillId="7" borderId="1" xfId="0" applyNumberFormat="1" applyFill="1" applyBorder="1"/>
  </cellXfs>
  <cellStyles count="1">
    <cellStyle name="Normální" xfId="0" builtinId="0"/>
  </cellStyles>
  <dxfs count="0"/>
  <tableStyles count="0" defaultTableStyle="TableStyleMedium2" defaultPivotStyle="PivotStyleMedium9"/>
  <colors>
    <mruColors>
      <color rgb="FFCC33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cs-CZ"/>
              <a:t>odběr </a:t>
            </a:r>
            <a:r>
              <a:rPr lang="cs-CZ" baseline="0"/>
              <a:t>elektro</a:t>
            </a:r>
            <a:r>
              <a:rPr lang="cs-CZ"/>
              <a:t> </a:t>
            </a:r>
            <a:r>
              <a:rPr lang="en-US"/>
              <a:t> leden </a:t>
            </a:r>
            <a:r>
              <a:rPr lang="cs-CZ"/>
              <a:t>-prosinec </a:t>
            </a:r>
            <a:r>
              <a:rPr lang="en-US"/>
              <a:t>20</a:t>
            </a:r>
            <a:r>
              <a:rPr lang="cs-CZ"/>
              <a:t>22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title>
    <c:autoTitleDeleted val="0"/>
    <c:plotArea>
      <c:layout>
        <c:manualLayout>
          <c:layoutTarget val="inner"/>
          <c:xMode val="edge"/>
          <c:yMode val="edge"/>
          <c:x val="3.7550686223452076E-2"/>
          <c:y val="7.9631795097325764E-2"/>
          <c:w val="0.8597442682190185"/>
          <c:h val="0.8388306230285391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'2024'!$B$2</c:f>
              <c:strCache>
                <c:ptCount val="1"/>
                <c:pt idx="0">
                  <c:v>PAV.III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D3C5-4FD8-8D53-BAD09F6C4DF3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'2024'!$B$19</c:f>
              <c:numCache>
                <c:formatCode>General</c:formatCode>
                <c:ptCount val="1"/>
                <c:pt idx="0">
                  <c:v>21025.552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3C5-4FD8-8D53-BAD09F6C4DF3}"/>
            </c:ext>
          </c:extLst>
        </c:ser>
        <c:ser>
          <c:idx val="1"/>
          <c:order val="1"/>
          <c:tx>
            <c:strRef>
              <c:f>'2024'!$C$2</c:f>
              <c:strCache>
                <c:ptCount val="1"/>
                <c:pt idx="0">
                  <c:v>PAV.II</c:v>
                </c:pt>
              </c:strCache>
              <c:extLst xmlns:c15="http://schemas.microsoft.com/office/drawing/2012/chart"/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5="http://schemas.microsoft.com/office/drawing/2012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'2024'!$C$19</c:f>
              <c:numCache>
                <c:formatCode>General</c:formatCode>
                <c:ptCount val="1"/>
                <c:pt idx="0">
                  <c:v>23577.902999999998</c:v>
                </c:pt>
              </c:numCache>
              <c:extLst xmlns:c15="http://schemas.microsoft.com/office/drawing/2012/chart"/>
            </c:numRef>
          </c:val>
          <c:extLst>
            <c:ext xmlns:c16="http://schemas.microsoft.com/office/drawing/2014/chart" uri="{C3380CC4-5D6E-409C-BE32-E72D297353CC}">
              <c16:uniqueId val="{00000002-D3C5-4FD8-8D53-BAD09F6C4DF3}"/>
            </c:ext>
          </c:extLst>
        </c:ser>
        <c:ser>
          <c:idx val="2"/>
          <c:order val="2"/>
          <c:tx>
            <c:strRef>
              <c:f>'2024'!$D$2</c:f>
              <c:strCache>
                <c:ptCount val="1"/>
                <c:pt idx="0">
                  <c:v>Oper.tr.I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'2024'!$D$19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3C5-4FD8-8D53-BAD09F6C4DF3}"/>
            </c:ext>
          </c:extLst>
        </c:ser>
        <c:ser>
          <c:idx val="3"/>
          <c:order val="3"/>
          <c:tx>
            <c:strRef>
              <c:f>'2024'!$E$2</c:f>
              <c:strCache>
                <c:ptCount val="1"/>
                <c:pt idx="0">
                  <c:v>Rybárna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'2024'!$E$19</c:f>
              <c:numCache>
                <c:formatCode>General</c:formatCode>
                <c:ptCount val="1"/>
                <c:pt idx="0">
                  <c:v>23.838000000000001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D3C5-4FD8-8D53-BAD09F6C4DF3}"/>
            </c:ext>
          </c:extLst>
        </c:ser>
        <c:ser>
          <c:idx val="4"/>
          <c:order val="4"/>
          <c:tx>
            <c:strRef>
              <c:f>'2024'!$M$2</c:f>
              <c:strCache>
                <c:ptCount val="1"/>
                <c:pt idx="0">
                  <c:v>STÁJE vše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'2024'!$M$19</c:f>
              <c:numCache>
                <c:formatCode>General</c:formatCode>
                <c:ptCount val="1"/>
                <c:pt idx="0">
                  <c:v>93.99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D3C5-4FD8-8D53-BAD09F6C4DF3}"/>
            </c:ext>
          </c:extLst>
        </c:ser>
        <c:ser>
          <c:idx val="5"/>
          <c:order val="5"/>
          <c:tx>
            <c:strRef>
              <c:f>'2024'!$F$2</c:f>
              <c:strCache>
                <c:ptCount val="1"/>
                <c:pt idx="0">
                  <c:v>Čist.st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'2024'!$F$19</c:f>
              <c:numCache>
                <c:formatCode>General</c:formatCode>
                <c:ptCount val="1"/>
                <c:pt idx="0">
                  <c:v>7.3079999999999998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D3C5-4FD8-8D53-BAD09F6C4DF3}"/>
            </c:ext>
          </c:extLst>
        </c:ser>
        <c:ser>
          <c:idx val="6"/>
          <c:order val="6"/>
          <c:tx>
            <c:strRef>
              <c:f>'2024'!$G$2</c:f>
              <c:strCache>
                <c:ptCount val="1"/>
                <c:pt idx="0">
                  <c:v>Kotelna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'2024'!$G$19</c:f>
              <c:numCache>
                <c:formatCode>General</c:formatCode>
                <c:ptCount val="1"/>
                <c:pt idx="0">
                  <c:v>0.57199999999999995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D3C5-4FD8-8D53-BAD09F6C4DF3}"/>
            </c:ext>
          </c:extLst>
        </c:ser>
        <c:ser>
          <c:idx val="7"/>
          <c:order val="7"/>
          <c:tx>
            <c:strRef>
              <c:f>'2024'!$H$2</c:f>
              <c:strCache>
                <c:ptCount val="1"/>
                <c:pt idx="0">
                  <c:v>PAV.I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'2024'!$H$19</c:f>
              <c:numCache>
                <c:formatCode>General</c:formatCode>
                <c:ptCount val="1"/>
                <c:pt idx="0">
                  <c:v>53.800000000000004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D3C5-4FD8-8D53-BAD09F6C4DF3}"/>
            </c:ext>
          </c:extLst>
        </c:ser>
        <c:ser>
          <c:idx val="8"/>
          <c:order val="8"/>
          <c:tx>
            <c:strRef>
              <c:f>'2024'!$J$2</c:f>
              <c:strCache>
                <c:ptCount val="1"/>
                <c:pt idx="0">
                  <c:v>MBL pav.3</c:v>
                </c:pt>
              </c:strCache>
            </c:strRef>
          </c:tx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'2024'!$J$19</c:f>
              <c:numCache>
                <c:formatCode>General</c:formatCode>
                <c:ptCount val="1"/>
                <c:pt idx="0">
                  <c:v>2.7079999999999997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D3C5-4FD8-8D53-BAD09F6C4DF3}"/>
            </c:ext>
          </c:extLst>
        </c:ser>
        <c:ser>
          <c:idx val="9"/>
          <c:order val="9"/>
          <c:tx>
            <c:strRef>
              <c:f>'2024'!$K$2</c:f>
              <c:strCache>
                <c:ptCount val="1"/>
                <c:pt idx="0">
                  <c:v>PORÁŽ.</c:v>
                </c:pt>
              </c:strCache>
            </c:strRef>
          </c:tx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'2024'!$K$19</c:f>
              <c:numCache>
                <c:formatCode>General</c:formatCode>
                <c:ptCount val="1"/>
                <c:pt idx="0">
                  <c:v>3.4789999999999996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D3C5-4FD8-8D53-BAD09F6C4DF3}"/>
            </c:ext>
          </c:extLst>
        </c:ser>
        <c:ser>
          <c:idx val="10"/>
          <c:order val="10"/>
          <c:tx>
            <c:strRef>
              <c:f>'2024'!#REF!</c:f>
              <c:strCache>
                <c:ptCount val="1"/>
                <c:pt idx="0">
                  <c:v>OSTATNÍ</c:v>
                </c:pt>
              </c:strCache>
            </c:strRef>
          </c:tx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'2024'!#REF!</c:f>
              <c:numCache>
                <c:formatCode>General</c:formatCode>
                <c:ptCount val="1"/>
                <c:pt idx="0">
                  <c:v>2.794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D3C5-4FD8-8D53-BAD09F6C4DF3}"/>
            </c:ext>
          </c:extLst>
        </c:ser>
        <c:ser>
          <c:idx val="11"/>
          <c:order val="11"/>
          <c:tx>
            <c:strRef>
              <c:f>'2024'!$S$2</c:f>
              <c:strCache>
                <c:ptCount val="1"/>
                <c:pt idx="0">
                  <c:v>CELKOVÁ*10</c:v>
                </c:pt>
              </c:strCache>
            </c:strRef>
          </c:tx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'2024'!$S$19</c:f>
              <c:numCache>
                <c:formatCode>General</c:formatCode>
                <c:ptCount val="1"/>
                <c:pt idx="0">
                  <c:v>44813.353240000004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D3C5-4FD8-8D53-BAD09F6C4DF3}"/>
            </c:ext>
          </c:extLst>
        </c:ser>
        <c:ser>
          <c:idx val="12"/>
          <c:order val="12"/>
          <c:tx>
            <c:strRef>
              <c:f>'2024'!$T$3</c:f>
              <c:strCache>
                <c:ptCount val="1"/>
                <c:pt idx="0">
                  <c:v>naše měř.*10</c:v>
                </c:pt>
              </c:strCache>
            </c:strRef>
          </c:tx>
          <c:spPr>
            <a:solidFill>
              <a:schemeClr val="accent1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'2024'!$T$19</c:f>
              <c:numCache>
                <c:formatCode>General</c:formatCode>
                <c:ptCount val="1"/>
                <c:pt idx="0">
                  <c:v>350.95799999999997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D3C5-4FD8-8D53-BAD09F6C4DF3}"/>
            </c:ext>
          </c:extLst>
        </c:ser>
        <c:ser>
          <c:idx val="13"/>
          <c:order val="13"/>
          <c:tx>
            <c:strRef>
              <c:f>'2024'!$U$3</c:f>
              <c:strCache>
                <c:ptCount val="1"/>
                <c:pt idx="0">
                  <c:v>PR.PL.</c:v>
                </c:pt>
              </c:strCache>
            </c:strRef>
          </c:tx>
          <c:spPr>
            <a:solidFill>
              <a:schemeClr val="accent2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'2024'!$U$19</c:f>
              <c:numCache>
                <c:formatCode>General</c:formatCode>
                <c:ptCount val="1"/>
                <c:pt idx="0">
                  <c:v>127.48699999999999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D3C5-4FD8-8D53-BAD09F6C4DF3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465598008"/>
        <c:axId val="465599184"/>
        <c:extLst/>
      </c:barChart>
      <c:catAx>
        <c:axId val="4655980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465599184"/>
        <c:crosses val="autoZero"/>
        <c:auto val="1"/>
        <c:lblAlgn val="ctr"/>
        <c:lblOffset val="100"/>
        <c:noMultiLvlLbl val="0"/>
      </c:catAx>
      <c:valAx>
        <c:axId val="4655991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465598008"/>
        <c:crosses val="autoZero"/>
        <c:crossBetween val="between"/>
      </c:valAx>
      <c:spPr>
        <a:solidFill>
          <a:schemeClr val="lt1"/>
        </a:solidFill>
        <a:ln w="25400" cap="flat" cmpd="sng" algn="ctr">
          <a:solidFill>
            <a:schemeClr val="dk1"/>
          </a:solidFill>
          <a:prstDash val="solid"/>
        </a:ln>
        <a:effectLst/>
      </c:spPr>
    </c:plotArea>
    <c:legend>
      <c:legendPos val="b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</c:legendEntry>
      <c:layout>
        <c:manualLayout>
          <c:xMode val="edge"/>
          <c:yMode val="edge"/>
          <c:x val="7.2813637602835282E-2"/>
          <c:y val="0.95566836899047325"/>
          <c:w val="0.79870391455650525"/>
          <c:h val="3.270372225839623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80314965" l="0.70866141732283472" r="0.70866141732283472" t="0.78740157480314965" header="0.31496062992125984" footer="0.31496062992125984"/>
    <c:pageSetup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cs-CZ"/>
              <a:t>odběr </a:t>
            </a:r>
            <a:r>
              <a:rPr lang="cs-CZ" baseline="0"/>
              <a:t>elektro</a:t>
            </a:r>
            <a:r>
              <a:rPr lang="cs-CZ"/>
              <a:t> </a:t>
            </a:r>
            <a:r>
              <a:rPr lang="en-US"/>
              <a:t> </a:t>
            </a:r>
            <a:r>
              <a:rPr lang="cs-CZ"/>
              <a:t>září</a:t>
            </a:r>
            <a:r>
              <a:rPr lang="en-US"/>
              <a:t> 20</a:t>
            </a:r>
            <a:r>
              <a:rPr lang="cs-CZ"/>
              <a:t>22</a:t>
            </a:r>
            <a:endParaRPr lang="en-US"/>
          </a:p>
        </c:rich>
      </c:tx>
      <c:layout>
        <c:manualLayout>
          <c:xMode val="edge"/>
          <c:yMode val="edge"/>
          <c:x val="0.36608955957898331"/>
          <c:y val="1.162790875113055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title>
    <c:autoTitleDeleted val="0"/>
    <c:plotArea>
      <c:layout>
        <c:manualLayout>
          <c:layoutTarget val="inner"/>
          <c:xMode val="edge"/>
          <c:yMode val="edge"/>
          <c:x val="3.7550686223452076E-2"/>
          <c:y val="7.9631795097325764E-2"/>
          <c:w val="0.9045507855306274"/>
          <c:h val="0.8388306230285391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'2024'!$B$2</c:f>
              <c:strCache>
                <c:ptCount val="1"/>
                <c:pt idx="0">
                  <c:v>PAV.III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CB2F-4662-A294-255CDB708801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'2024'!$B$12</c:f>
              <c:numCache>
                <c:formatCode>General</c:formatCode>
                <c:ptCount val="1"/>
              </c:numCache>
            </c:numRef>
          </c:val>
          <c:extLst>
            <c:ext xmlns:c16="http://schemas.microsoft.com/office/drawing/2014/chart" uri="{C3380CC4-5D6E-409C-BE32-E72D297353CC}">
              <c16:uniqueId val="{00000001-CB2F-4662-A294-255CDB708801}"/>
            </c:ext>
          </c:extLst>
        </c:ser>
        <c:ser>
          <c:idx val="1"/>
          <c:order val="1"/>
          <c:tx>
            <c:strRef>
              <c:f>'2024'!$C$2</c:f>
              <c:strCache>
                <c:ptCount val="1"/>
                <c:pt idx="0">
                  <c:v>PAV.II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'2024'!$C$12</c:f>
              <c:numCache>
                <c:formatCode>General</c:formatCode>
                <c:ptCount val="1"/>
              </c:numCache>
            </c:numRef>
          </c:val>
          <c:extLst>
            <c:ext xmlns:c16="http://schemas.microsoft.com/office/drawing/2014/chart" uri="{C3380CC4-5D6E-409C-BE32-E72D297353CC}">
              <c16:uniqueId val="{00000002-CB2F-4662-A294-255CDB708801}"/>
            </c:ext>
          </c:extLst>
        </c:ser>
        <c:ser>
          <c:idx val="2"/>
          <c:order val="2"/>
          <c:tx>
            <c:strRef>
              <c:f>'2024'!$D$2</c:f>
              <c:strCache>
                <c:ptCount val="1"/>
                <c:pt idx="0">
                  <c:v>Oper.tr.I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'2024'!$D$12</c:f>
              <c:numCache>
                <c:formatCode>General</c:formatCode>
                <c:ptCount val="1"/>
              </c:numCache>
            </c:numRef>
          </c:val>
          <c:extLst>
            <c:ext xmlns:c16="http://schemas.microsoft.com/office/drawing/2014/chart" uri="{C3380CC4-5D6E-409C-BE32-E72D297353CC}">
              <c16:uniqueId val="{00000003-CB2F-4662-A294-255CDB708801}"/>
            </c:ext>
          </c:extLst>
        </c:ser>
        <c:ser>
          <c:idx val="3"/>
          <c:order val="3"/>
          <c:tx>
            <c:strRef>
              <c:f>'2024'!$E$2</c:f>
              <c:strCache>
                <c:ptCount val="1"/>
                <c:pt idx="0">
                  <c:v>Rybárna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'2024'!$E$12</c:f>
              <c:numCache>
                <c:formatCode>General</c:formatCode>
                <c:ptCount val="1"/>
              </c:numCache>
            </c:numRef>
          </c:val>
          <c:extLst>
            <c:ext xmlns:c16="http://schemas.microsoft.com/office/drawing/2014/chart" uri="{C3380CC4-5D6E-409C-BE32-E72D297353CC}">
              <c16:uniqueId val="{00000004-CB2F-4662-A294-255CDB708801}"/>
            </c:ext>
          </c:extLst>
        </c:ser>
        <c:ser>
          <c:idx val="4"/>
          <c:order val="4"/>
          <c:tx>
            <c:strRef>
              <c:f>'2024'!$M$2</c:f>
              <c:strCache>
                <c:ptCount val="1"/>
                <c:pt idx="0">
                  <c:v>STÁJE vše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'2024'!$M$12</c:f>
              <c:numCache>
                <c:formatCode>General</c:formatCode>
                <c:ptCount val="1"/>
              </c:numCache>
            </c:numRef>
          </c:val>
          <c:extLst>
            <c:ext xmlns:c16="http://schemas.microsoft.com/office/drawing/2014/chart" uri="{C3380CC4-5D6E-409C-BE32-E72D297353CC}">
              <c16:uniqueId val="{00000005-CB2F-4662-A294-255CDB708801}"/>
            </c:ext>
          </c:extLst>
        </c:ser>
        <c:ser>
          <c:idx val="5"/>
          <c:order val="5"/>
          <c:tx>
            <c:strRef>
              <c:f>'2024'!$F$2</c:f>
              <c:strCache>
                <c:ptCount val="1"/>
                <c:pt idx="0">
                  <c:v>Čist.st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'2024'!$F$12</c:f>
              <c:numCache>
                <c:formatCode>General</c:formatCode>
                <c:ptCount val="1"/>
              </c:numCache>
            </c:numRef>
          </c:val>
          <c:extLst>
            <c:ext xmlns:c16="http://schemas.microsoft.com/office/drawing/2014/chart" uri="{C3380CC4-5D6E-409C-BE32-E72D297353CC}">
              <c16:uniqueId val="{00000006-CB2F-4662-A294-255CDB708801}"/>
            </c:ext>
          </c:extLst>
        </c:ser>
        <c:ser>
          <c:idx val="6"/>
          <c:order val="6"/>
          <c:tx>
            <c:strRef>
              <c:f>'2024'!$G$2</c:f>
              <c:strCache>
                <c:ptCount val="1"/>
                <c:pt idx="0">
                  <c:v>Kotelna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'2024'!$G$12</c:f>
              <c:numCache>
                <c:formatCode>General</c:formatCode>
                <c:ptCount val="1"/>
              </c:numCache>
            </c:numRef>
          </c:val>
          <c:extLst>
            <c:ext xmlns:c16="http://schemas.microsoft.com/office/drawing/2014/chart" uri="{C3380CC4-5D6E-409C-BE32-E72D297353CC}">
              <c16:uniqueId val="{00000007-CB2F-4662-A294-255CDB708801}"/>
            </c:ext>
          </c:extLst>
        </c:ser>
        <c:ser>
          <c:idx val="7"/>
          <c:order val="7"/>
          <c:tx>
            <c:strRef>
              <c:f>'2024'!$H$2</c:f>
              <c:strCache>
                <c:ptCount val="1"/>
                <c:pt idx="0">
                  <c:v>PAV.I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'2024'!$H$12</c:f>
              <c:numCache>
                <c:formatCode>0.000</c:formatCode>
                <c:ptCount val="1"/>
              </c:numCache>
            </c:numRef>
          </c:val>
          <c:extLst>
            <c:ext xmlns:c16="http://schemas.microsoft.com/office/drawing/2014/chart" uri="{C3380CC4-5D6E-409C-BE32-E72D297353CC}">
              <c16:uniqueId val="{00000008-CB2F-4662-A294-255CDB708801}"/>
            </c:ext>
          </c:extLst>
        </c:ser>
        <c:ser>
          <c:idx val="8"/>
          <c:order val="8"/>
          <c:tx>
            <c:strRef>
              <c:f>'2024'!$J$2</c:f>
              <c:strCache>
                <c:ptCount val="1"/>
                <c:pt idx="0">
                  <c:v>MBL pav.3</c:v>
                </c:pt>
              </c:strCache>
            </c:strRef>
          </c:tx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'2024'!$J$12</c:f>
              <c:numCache>
                <c:formatCode>General</c:formatCode>
                <c:ptCount val="1"/>
              </c:numCache>
            </c:numRef>
          </c:val>
          <c:extLst>
            <c:ext xmlns:c16="http://schemas.microsoft.com/office/drawing/2014/chart" uri="{C3380CC4-5D6E-409C-BE32-E72D297353CC}">
              <c16:uniqueId val="{00000009-CB2F-4662-A294-255CDB708801}"/>
            </c:ext>
          </c:extLst>
        </c:ser>
        <c:ser>
          <c:idx val="9"/>
          <c:order val="9"/>
          <c:tx>
            <c:strRef>
              <c:f>'2024'!$K$2</c:f>
              <c:strCache>
                <c:ptCount val="1"/>
                <c:pt idx="0">
                  <c:v>PORÁŽ.</c:v>
                </c:pt>
              </c:strCache>
            </c:strRef>
          </c:tx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'2024'!$K$12</c:f>
              <c:numCache>
                <c:formatCode>General</c:formatCode>
                <c:ptCount val="1"/>
              </c:numCache>
            </c:numRef>
          </c:val>
          <c:extLst>
            <c:ext xmlns:c16="http://schemas.microsoft.com/office/drawing/2014/chart" uri="{C3380CC4-5D6E-409C-BE32-E72D297353CC}">
              <c16:uniqueId val="{0000000A-CB2F-4662-A294-255CDB708801}"/>
            </c:ext>
          </c:extLst>
        </c:ser>
        <c:ser>
          <c:idx val="10"/>
          <c:order val="10"/>
          <c:tx>
            <c:strRef>
              <c:f>'2024'!#REF!</c:f>
              <c:strCache>
                <c:ptCount val="1"/>
                <c:pt idx="0">
                  <c:v>OSTATNÍ</c:v>
                </c:pt>
              </c:strCache>
            </c:strRef>
          </c:tx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'2024'!#REF!</c:f>
              <c:numCache>
                <c:formatCode>General</c:formatCode>
                <c:ptCount val="1"/>
              </c:numCache>
            </c:numRef>
          </c:val>
          <c:extLst>
            <c:ext xmlns:c16="http://schemas.microsoft.com/office/drawing/2014/chart" uri="{C3380CC4-5D6E-409C-BE32-E72D297353CC}">
              <c16:uniqueId val="{0000000B-CB2F-4662-A294-255CDB708801}"/>
            </c:ext>
          </c:extLst>
        </c:ser>
        <c:ser>
          <c:idx val="11"/>
          <c:order val="11"/>
          <c:tx>
            <c:strRef>
              <c:f>'2024'!$S$2</c:f>
              <c:strCache>
                <c:ptCount val="1"/>
                <c:pt idx="0">
                  <c:v>CELKOVÁ*10</c:v>
                </c:pt>
              </c:strCache>
            </c:strRef>
          </c:tx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'2024'!$S$12</c:f>
              <c:numCache>
                <c:formatCode>0.00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CB2F-4662-A294-255CDB708801}"/>
            </c:ext>
          </c:extLst>
        </c:ser>
        <c:ser>
          <c:idx val="12"/>
          <c:order val="12"/>
          <c:tx>
            <c:strRef>
              <c:f>'2024'!$T$3</c:f>
              <c:strCache>
                <c:ptCount val="1"/>
                <c:pt idx="0">
                  <c:v>naše měř.*10</c:v>
                </c:pt>
              </c:strCache>
            </c:strRef>
          </c:tx>
          <c:spPr>
            <a:solidFill>
              <a:schemeClr val="accent1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'2024'!$T$12</c:f>
              <c:numCache>
                <c:formatCode>General</c:formatCode>
                <c:ptCount val="1"/>
              </c:numCache>
            </c:numRef>
          </c:val>
          <c:extLst>
            <c:ext xmlns:c16="http://schemas.microsoft.com/office/drawing/2014/chart" uri="{C3380CC4-5D6E-409C-BE32-E72D297353CC}">
              <c16:uniqueId val="{0000000D-CB2F-4662-A294-255CDB708801}"/>
            </c:ext>
          </c:extLst>
        </c:ser>
        <c:ser>
          <c:idx val="13"/>
          <c:order val="13"/>
          <c:tx>
            <c:strRef>
              <c:f>'2024'!$U$3</c:f>
              <c:strCache>
                <c:ptCount val="1"/>
                <c:pt idx="0">
                  <c:v>PR.PL.</c:v>
                </c:pt>
              </c:strCache>
            </c:strRef>
          </c:tx>
          <c:spPr>
            <a:solidFill>
              <a:schemeClr val="accent2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'2024'!$U$12</c:f>
              <c:numCache>
                <c:formatCode>General</c:formatCode>
                <c:ptCount val="1"/>
              </c:numCache>
            </c:numRef>
          </c:val>
          <c:extLst>
            <c:ext xmlns:c16="http://schemas.microsoft.com/office/drawing/2014/chart" uri="{C3380CC4-5D6E-409C-BE32-E72D297353CC}">
              <c16:uniqueId val="{0000000E-CB2F-4662-A294-255CDB708801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580196128"/>
        <c:axId val="580197304"/>
      </c:barChart>
      <c:catAx>
        <c:axId val="5801961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580197304"/>
        <c:crosses val="autoZero"/>
        <c:auto val="1"/>
        <c:lblAlgn val="ctr"/>
        <c:lblOffset val="100"/>
        <c:noMultiLvlLbl val="0"/>
      </c:catAx>
      <c:valAx>
        <c:axId val="5801973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580196128"/>
        <c:crosses val="autoZero"/>
        <c:crossBetween val="between"/>
      </c:valAx>
      <c:spPr>
        <a:solidFill>
          <a:schemeClr val="lt1"/>
        </a:solidFill>
        <a:ln w="25400" cap="flat" cmpd="sng" algn="ctr">
          <a:solidFill>
            <a:schemeClr val="dk1"/>
          </a:solidFill>
          <a:prstDash val="solid"/>
        </a:ln>
        <a:effectLst/>
      </c:spPr>
    </c:plotArea>
    <c:legend>
      <c:legendPos val="b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</c:legendEntry>
      <c:layout>
        <c:manualLayout>
          <c:xMode val="edge"/>
          <c:yMode val="edge"/>
          <c:x val="8.0960277114036916E-2"/>
          <c:y val="0.95566836899047325"/>
          <c:w val="0.83672156560877964"/>
          <c:h val="3.270372225839623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80314965" l="0.70866141732283472" r="0.70866141732283472" t="0.78740157480314965" header="0.31496062992125984" footer="0.31496062992125984"/>
    <c:pageSetup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cs-CZ"/>
              <a:t>odběr </a:t>
            </a:r>
            <a:r>
              <a:rPr lang="cs-CZ" baseline="0"/>
              <a:t>elektro</a:t>
            </a:r>
            <a:r>
              <a:rPr lang="cs-CZ"/>
              <a:t> </a:t>
            </a:r>
            <a:r>
              <a:rPr lang="en-US"/>
              <a:t> </a:t>
            </a:r>
            <a:r>
              <a:rPr lang="cs-CZ"/>
              <a:t>září</a:t>
            </a:r>
            <a:r>
              <a:rPr lang="en-US"/>
              <a:t> 20</a:t>
            </a:r>
            <a:r>
              <a:rPr lang="cs-CZ"/>
              <a:t>22</a:t>
            </a:r>
            <a:endParaRPr lang="en-US"/>
          </a:p>
        </c:rich>
      </c:tx>
      <c:layout>
        <c:manualLayout>
          <c:xMode val="edge"/>
          <c:yMode val="edge"/>
          <c:x val="0.36608955957898331"/>
          <c:y val="1.162790875113055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title>
    <c:autoTitleDeleted val="0"/>
    <c:plotArea>
      <c:layout>
        <c:manualLayout>
          <c:layoutTarget val="inner"/>
          <c:xMode val="edge"/>
          <c:yMode val="edge"/>
          <c:x val="3.7550686223452076E-2"/>
          <c:y val="7.9631795097325764E-2"/>
          <c:w val="0.9045507855306274"/>
          <c:h val="0.8388306230285391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'2024'!$B$2</c:f>
              <c:strCache>
                <c:ptCount val="1"/>
                <c:pt idx="0">
                  <c:v>PAV.III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A502-4B03-BE52-A973E79FDFCF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'2024'!$B$13</c:f>
              <c:numCache>
                <c:formatCode>General</c:formatCode>
                <c:ptCount val="1"/>
              </c:numCache>
            </c:numRef>
          </c:val>
          <c:extLst>
            <c:ext xmlns:c16="http://schemas.microsoft.com/office/drawing/2014/chart" uri="{C3380CC4-5D6E-409C-BE32-E72D297353CC}">
              <c16:uniqueId val="{00000001-A502-4B03-BE52-A973E79FDFCF}"/>
            </c:ext>
          </c:extLst>
        </c:ser>
        <c:ser>
          <c:idx val="1"/>
          <c:order val="1"/>
          <c:tx>
            <c:strRef>
              <c:f>'2024'!$C$2</c:f>
              <c:strCache>
                <c:ptCount val="1"/>
                <c:pt idx="0">
                  <c:v>PAV.II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'2024'!$C$13</c:f>
              <c:numCache>
                <c:formatCode>General</c:formatCode>
                <c:ptCount val="1"/>
              </c:numCache>
            </c:numRef>
          </c:val>
          <c:extLst>
            <c:ext xmlns:c16="http://schemas.microsoft.com/office/drawing/2014/chart" uri="{C3380CC4-5D6E-409C-BE32-E72D297353CC}">
              <c16:uniqueId val="{00000002-A502-4B03-BE52-A973E79FDFCF}"/>
            </c:ext>
          </c:extLst>
        </c:ser>
        <c:ser>
          <c:idx val="2"/>
          <c:order val="2"/>
          <c:tx>
            <c:strRef>
              <c:f>'2024'!$D$2</c:f>
              <c:strCache>
                <c:ptCount val="1"/>
                <c:pt idx="0">
                  <c:v>Oper.tr.I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'2024'!$D$13</c:f>
              <c:numCache>
                <c:formatCode>General</c:formatCode>
                <c:ptCount val="1"/>
              </c:numCache>
            </c:numRef>
          </c:val>
          <c:extLst>
            <c:ext xmlns:c16="http://schemas.microsoft.com/office/drawing/2014/chart" uri="{C3380CC4-5D6E-409C-BE32-E72D297353CC}">
              <c16:uniqueId val="{00000003-A502-4B03-BE52-A973E79FDFCF}"/>
            </c:ext>
          </c:extLst>
        </c:ser>
        <c:ser>
          <c:idx val="3"/>
          <c:order val="3"/>
          <c:tx>
            <c:strRef>
              <c:f>'2024'!$E$2</c:f>
              <c:strCache>
                <c:ptCount val="1"/>
                <c:pt idx="0">
                  <c:v>Rybárna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'2024'!$E$13</c:f>
              <c:numCache>
                <c:formatCode>General</c:formatCode>
                <c:ptCount val="1"/>
              </c:numCache>
            </c:numRef>
          </c:val>
          <c:extLst>
            <c:ext xmlns:c16="http://schemas.microsoft.com/office/drawing/2014/chart" uri="{C3380CC4-5D6E-409C-BE32-E72D297353CC}">
              <c16:uniqueId val="{00000004-A502-4B03-BE52-A973E79FDFCF}"/>
            </c:ext>
          </c:extLst>
        </c:ser>
        <c:ser>
          <c:idx val="4"/>
          <c:order val="4"/>
          <c:tx>
            <c:strRef>
              <c:f>'2024'!$M$2</c:f>
              <c:strCache>
                <c:ptCount val="1"/>
                <c:pt idx="0">
                  <c:v>STÁJE vše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'2024'!$M$13</c:f>
              <c:numCache>
                <c:formatCode>General</c:formatCode>
                <c:ptCount val="1"/>
              </c:numCache>
            </c:numRef>
          </c:val>
          <c:extLst>
            <c:ext xmlns:c16="http://schemas.microsoft.com/office/drawing/2014/chart" uri="{C3380CC4-5D6E-409C-BE32-E72D297353CC}">
              <c16:uniqueId val="{00000005-A502-4B03-BE52-A973E79FDFCF}"/>
            </c:ext>
          </c:extLst>
        </c:ser>
        <c:ser>
          <c:idx val="5"/>
          <c:order val="5"/>
          <c:tx>
            <c:strRef>
              <c:f>'2024'!$F$2</c:f>
              <c:strCache>
                <c:ptCount val="1"/>
                <c:pt idx="0">
                  <c:v>Čist.st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'2024'!$F$13</c:f>
              <c:numCache>
                <c:formatCode>General</c:formatCode>
                <c:ptCount val="1"/>
              </c:numCache>
            </c:numRef>
          </c:val>
          <c:extLst>
            <c:ext xmlns:c16="http://schemas.microsoft.com/office/drawing/2014/chart" uri="{C3380CC4-5D6E-409C-BE32-E72D297353CC}">
              <c16:uniqueId val="{00000006-A502-4B03-BE52-A973E79FDFCF}"/>
            </c:ext>
          </c:extLst>
        </c:ser>
        <c:ser>
          <c:idx val="6"/>
          <c:order val="6"/>
          <c:tx>
            <c:strRef>
              <c:f>'2024'!$G$2</c:f>
              <c:strCache>
                <c:ptCount val="1"/>
                <c:pt idx="0">
                  <c:v>Kotelna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'2024'!$G$13</c:f>
              <c:numCache>
                <c:formatCode>General</c:formatCode>
                <c:ptCount val="1"/>
              </c:numCache>
            </c:numRef>
          </c:val>
          <c:extLst>
            <c:ext xmlns:c16="http://schemas.microsoft.com/office/drawing/2014/chart" uri="{C3380CC4-5D6E-409C-BE32-E72D297353CC}">
              <c16:uniqueId val="{00000007-A502-4B03-BE52-A973E79FDFCF}"/>
            </c:ext>
          </c:extLst>
        </c:ser>
        <c:ser>
          <c:idx val="7"/>
          <c:order val="7"/>
          <c:tx>
            <c:strRef>
              <c:f>'2024'!$H$2</c:f>
              <c:strCache>
                <c:ptCount val="1"/>
                <c:pt idx="0">
                  <c:v>PAV.I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'2024'!$H$13</c:f>
              <c:numCache>
                <c:formatCode>General</c:formatCode>
                <c:ptCount val="1"/>
              </c:numCache>
            </c:numRef>
          </c:val>
          <c:extLst>
            <c:ext xmlns:c16="http://schemas.microsoft.com/office/drawing/2014/chart" uri="{C3380CC4-5D6E-409C-BE32-E72D297353CC}">
              <c16:uniqueId val="{00000008-A502-4B03-BE52-A973E79FDFCF}"/>
            </c:ext>
          </c:extLst>
        </c:ser>
        <c:ser>
          <c:idx val="8"/>
          <c:order val="8"/>
          <c:tx>
            <c:strRef>
              <c:f>'2024'!$J$2</c:f>
              <c:strCache>
                <c:ptCount val="1"/>
                <c:pt idx="0">
                  <c:v>MBL pav.3</c:v>
                </c:pt>
              </c:strCache>
            </c:strRef>
          </c:tx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'2024'!$J$13</c:f>
              <c:numCache>
                <c:formatCode>General</c:formatCode>
                <c:ptCount val="1"/>
              </c:numCache>
            </c:numRef>
          </c:val>
          <c:extLst>
            <c:ext xmlns:c16="http://schemas.microsoft.com/office/drawing/2014/chart" uri="{C3380CC4-5D6E-409C-BE32-E72D297353CC}">
              <c16:uniqueId val="{00000009-A502-4B03-BE52-A973E79FDFCF}"/>
            </c:ext>
          </c:extLst>
        </c:ser>
        <c:ser>
          <c:idx val="9"/>
          <c:order val="9"/>
          <c:tx>
            <c:strRef>
              <c:f>'2024'!$K$2</c:f>
              <c:strCache>
                <c:ptCount val="1"/>
                <c:pt idx="0">
                  <c:v>PORÁŽ.</c:v>
                </c:pt>
              </c:strCache>
            </c:strRef>
          </c:tx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'2024'!$K$13</c:f>
              <c:numCache>
                <c:formatCode>General</c:formatCode>
                <c:ptCount val="1"/>
              </c:numCache>
            </c:numRef>
          </c:val>
          <c:extLst>
            <c:ext xmlns:c16="http://schemas.microsoft.com/office/drawing/2014/chart" uri="{C3380CC4-5D6E-409C-BE32-E72D297353CC}">
              <c16:uniqueId val="{0000000A-A502-4B03-BE52-A973E79FDFCF}"/>
            </c:ext>
          </c:extLst>
        </c:ser>
        <c:ser>
          <c:idx val="10"/>
          <c:order val="10"/>
          <c:tx>
            <c:strRef>
              <c:f>'2024'!#REF!</c:f>
              <c:strCache>
                <c:ptCount val="1"/>
                <c:pt idx="0">
                  <c:v>OSTATNÍ</c:v>
                </c:pt>
              </c:strCache>
            </c:strRef>
          </c:tx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'2024'!#REF!</c:f>
              <c:numCache>
                <c:formatCode>General</c:formatCode>
                <c:ptCount val="1"/>
              </c:numCache>
            </c:numRef>
          </c:val>
          <c:extLst>
            <c:ext xmlns:c16="http://schemas.microsoft.com/office/drawing/2014/chart" uri="{C3380CC4-5D6E-409C-BE32-E72D297353CC}">
              <c16:uniqueId val="{0000000B-A502-4B03-BE52-A973E79FDFCF}"/>
            </c:ext>
          </c:extLst>
        </c:ser>
        <c:ser>
          <c:idx val="11"/>
          <c:order val="11"/>
          <c:tx>
            <c:strRef>
              <c:f>'2024'!$S$2</c:f>
              <c:strCache>
                <c:ptCount val="1"/>
                <c:pt idx="0">
                  <c:v>CELKOVÁ*10</c:v>
                </c:pt>
              </c:strCache>
            </c:strRef>
          </c:tx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'2024'!$S$13</c:f>
              <c:numCache>
                <c:formatCode>0.00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A502-4B03-BE52-A973E79FDFCF}"/>
            </c:ext>
          </c:extLst>
        </c:ser>
        <c:ser>
          <c:idx val="12"/>
          <c:order val="12"/>
          <c:tx>
            <c:strRef>
              <c:f>'2024'!$T$3</c:f>
              <c:strCache>
                <c:ptCount val="1"/>
                <c:pt idx="0">
                  <c:v>naše měř.*10</c:v>
                </c:pt>
              </c:strCache>
            </c:strRef>
          </c:tx>
          <c:spPr>
            <a:solidFill>
              <a:schemeClr val="accent1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'2024'!$T$13</c:f>
              <c:numCache>
                <c:formatCode>General</c:formatCode>
                <c:ptCount val="1"/>
              </c:numCache>
            </c:numRef>
          </c:val>
          <c:extLst>
            <c:ext xmlns:c16="http://schemas.microsoft.com/office/drawing/2014/chart" uri="{C3380CC4-5D6E-409C-BE32-E72D297353CC}">
              <c16:uniqueId val="{0000000D-A502-4B03-BE52-A973E79FDFCF}"/>
            </c:ext>
          </c:extLst>
        </c:ser>
        <c:ser>
          <c:idx val="13"/>
          <c:order val="13"/>
          <c:tx>
            <c:strRef>
              <c:f>'2024'!$U$3</c:f>
              <c:strCache>
                <c:ptCount val="1"/>
                <c:pt idx="0">
                  <c:v>PR.PL.</c:v>
                </c:pt>
              </c:strCache>
            </c:strRef>
          </c:tx>
          <c:spPr>
            <a:solidFill>
              <a:schemeClr val="accent2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'2024'!$U$13</c:f>
              <c:numCache>
                <c:formatCode>General</c:formatCode>
                <c:ptCount val="1"/>
              </c:numCache>
            </c:numRef>
          </c:val>
          <c:extLst>
            <c:ext xmlns:c16="http://schemas.microsoft.com/office/drawing/2014/chart" uri="{C3380CC4-5D6E-409C-BE32-E72D297353CC}">
              <c16:uniqueId val="{0000000E-A502-4B03-BE52-A973E79FDFCF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580198872"/>
        <c:axId val="580197696"/>
      </c:barChart>
      <c:catAx>
        <c:axId val="5801988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580197696"/>
        <c:crosses val="autoZero"/>
        <c:auto val="1"/>
        <c:lblAlgn val="ctr"/>
        <c:lblOffset val="100"/>
        <c:noMultiLvlLbl val="0"/>
      </c:catAx>
      <c:valAx>
        <c:axId val="5801976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580198872"/>
        <c:crosses val="autoZero"/>
        <c:crossBetween val="between"/>
      </c:valAx>
      <c:spPr>
        <a:solidFill>
          <a:schemeClr val="lt1"/>
        </a:solidFill>
        <a:ln w="25400" cap="flat" cmpd="sng" algn="ctr">
          <a:solidFill>
            <a:schemeClr val="dk1"/>
          </a:solidFill>
          <a:prstDash val="solid"/>
        </a:ln>
        <a:effectLst/>
      </c:spPr>
    </c:plotArea>
    <c:legend>
      <c:legendPos val="b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</c:legendEntry>
      <c:layout>
        <c:manualLayout>
          <c:xMode val="edge"/>
          <c:yMode val="edge"/>
          <c:x val="8.0960277114036916E-2"/>
          <c:y val="0.95566836899047325"/>
          <c:w val="0.83672156560877964"/>
          <c:h val="3.270372225839623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80314965" l="0.70866141732283472" r="0.70866141732283472" t="0.78740157480314965" header="0.31496062992125984" footer="0.31496062992125984"/>
    <c:pageSetup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cs-CZ"/>
              <a:t>odběr </a:t>
            </a:r>
            <a:r>
              <a:rPr lang="cs-CZ" baseline="0"/>
              <a:t>elektro</a:t>
            </a:r>
            <a:r>
              <a:rPr lang="cs-CZ"/>
              <a:t> </a:t>
            </a:r>
            <a:r>
              <a:rPr lang="en-US"/>
              <a:t> l</a:t>
            </a:r>
            <a:r>
              <a:rPr lang="cs-CZ"/>
              <a:t>istopad</a:t>
            </a:r>
            <a:r>
              <a:rPr lang="en-US"/>
              <a:t> 20</a:t>
            </a:r>
            <a:r>
              <a:rPr lang="cs-CZ"/>
              <a:t>22</a:t>
            </a:r>
            <a:endParaRPr lang="en-US"/>
          </a:p>
        </c:rich>
      </c:tx>
      <c:layout>
        <c:manualLayout>
          <c:xMode val="edge"/>
          <c:yMode val="edge"/>
          <c:x val="0.34504065301409625"/>
          <c:y val="1.162790875113055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title>
    <c:autoTitleDeleted val="0"/>
    <c:plotArea>
      <c:layout>
        <c:manualLayout>
          <c:layoutTarget val="inner"/>
          <c:xMode val="edge"/>
          <c:yMode val="edge"/>
          <c:x val="3.1947228592352633E-2"/>
          <c:y val="7.9631795097325764E-2"/>
          <c:w val="0.93985289007916784"/>
          <c:h val="0.8388306230285391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'2024'!$B$2</c:f>
              <c:strCache>
                <c:ptCount val="1"/>
                <c:pt idx="0">
                  <c:v>PAV.III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0EA7-431B-AAC0-935D6E46C509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'2024'!$B$14</c:f>
              <c:numCache>
                <c:formatCode>General</c:formatCode>
                <c:ptCount val="1"/>
              </c:numCache>
            </c:numRef>
          </c:val>
          <c:extLst>
            <c:ext xmlns:c16="http://schemas.microsoft.com/office/drawing/2014/chart" uri="{C3380CC4-5D6E-409C-BE32-E72D297353CC}">
              <c16:uniqueId val="{00000001-0EA7-431B-AAC0-935D6E46C509}"/>
            </c:ext>
          </c:extLst>
        </c:ser>
        <c:ser>
          <c:idx val="1"/>
          <c:order val="1"/>
          <c:tx>
            <c:strRef>
              <c:f>'2024'!$C$2</c:f>
              <c:strCache>
                <c:ptCount val="1"/>
                <c:pt idx="0">
                  <c:v>PAV.II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'2024'!$C$14</c:f>
              <c:numCache>
                <c:formatCode>General</c:formatCode>
                <c:ptCount val="1"/>
              </c:numCache>
            </c:numRef>
          </c:val>
          <c:extLst>
            <c:ext xmlns:c16="http://schemas.microsoft.com/office/drawing/2014/chart" uri="{C3380CC4-5D6E-409C-BE32-E72D297353CC}">
              <c16:uniqueId val="{00000002-0EA7-431B-AAC0-935D6E46C509}"/>
            </c:ext>
          </c:extLst>
        </c:ser>
        <c:ser>
          <c:idx val="2"/>
          <c:order val="2"/>
          <c:tx>
            <c:strRef>
              <c:f>'2024'!$D$2</c:f>
              <c:strCache>
                <c:ptCount val="1"/>
                <c:pt idx="0">
                  <c:v>Oper.tr.I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'2024'!$C$14</c:f>
              <c:numCache>
                <c:formatCode>General</c:formatCode>
                <c:ptCount val="1"/>
              </c:numCache>
            </c:numRef>
          </c:val>
          <c:extLst>
            <c:ext xmlns:c16="http://schemas.microsoft.com/office/drawing/2014/chart" uri="{C3380CC4-5D6E-409C-BE32-E72D297353CC}">
              <c16:uniqueId val="{00000003-0EA7-431B-AAC0-935D6E46C509}"/>
            </c:ext>
          </c:extLst>
        </c:ser>
        <c:ser>
          <c:idx val="3"/>
          <c:order val="3"/>
          <c:tx>
            <c:strRef>
              <c:f>'2024'!$E$2</c:f>
              <c:strCache>
                <c:ptCount val="1"/>
                <c:pt idx="0">
                  <c:v>Rybárna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'2024'!$E$14</c:f>
              <c:numCache>
                <c:formatCode>General</c:formatCode>
                <c:ptCount val="1"/>
              </c:numCache>
            </c:numRef>
          </c:val>
          <c:extLst>
            <c:ext xmlns:c16="http://schemas.microsoft.com/office/drawing/2014/chart" uri="{C3380CC4-5D6E-409C-BE32-E72D297353CC}">
              <c16:uniqueId val="{00000004-0EA7-431B-AAC0-935D6E46C509}"/>
            </c:ext>
          </c:extLst>
        </c:ser>
        <c:ser>
          <c:idx val="4"/>
          <c:order val="4"/>
          <c:tx>
            <c:strRef>
              <c:f>'2024'!$M$2</c:f>
              <c:strCache>
                <c:ptCount val="1"/>
                <c:pt idx="0">
                  <c:v>STÁJE vše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'2024'!$M$14</c:f>
              <c:numCache>
                <c:formatCode>General</c:formatCode>
                <c:ptCount val="1"/>
              </c:numCache>
            </c:numRef>
          </c:val>
          <c:extLst>
            <c:ext xmlns:c16="http://schemas.microsoft.com/office/drawing/2014/chart" uri="{C3380CC4-5D6E-409C-BE32-E72D297353CC}">
              <c16:uniqueId val="{00000005-0EA7-431B-AAC0-935D6E46C509}"/>
            </c:ext>
          </c:extLst>
        </c:ser>
        <c:ser>
          <c:idx val="5"/>
          <c:order val="5"/>
          <c:tx>
            <c:strRef>
              <c:f>'2024'!$F$2</c:f>
              <c:strCache>
                <c:ptCount val="1"/>
                <c:pt idx="0">
                  <c:v>Čist.st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'2024'!$F$14</c:f>
              <c:numCache>
                <c:formatCode>General</c:formatCode>
                <c:ptCount val="1"/>
              </c:numCache>
            </c:numRef>
          </c:val>
          <c:extLst>
            <c:ext xmlns:c16="http://schemas.microsoft.com/office/drawing/2014/chart" uri="{C3380CC4-5D6E-409C-BE32-E72D297353CC}">
              <c16:uniqueId val="{00000006-0EA7-431B-AAC0-935D6E46C509}"/>
            </c:ext>
          </c:extLst>
        </c:ser>
        <c:ser>
          <c:idx val="6"/>
          <c:order val="6"/>
          <c:tx>
            <c:strRef>
              <c:f>'2024'!$G$2</c:f>
              <c:strCache>
                <c:ptCount val="1"/>
                <c:pt idx="0">
                  <c:v>Kotelna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'2024'!$G$14</c:f>
              <c:numCache>
                <c:formatCode>General</c:formatCode>
                <c:ptCount val="1"/>
              </c:numCache>
            </c:numRef>
          </c:val>
          <c:extLst>
            <c:ext xmlns:c16="http://schemas.microsoft.com/office/drawing/2014/chart" uri="{C3380CC4-5D6E-409C-BE32-E72D297353CC}">
              <c16:uniqueId val="{00000007-0EA7-431B-AAC0-935D6E46C509}"/>
            </c:ext>
          </c:extLst>
        </c:ser>
        <c:ser>
          <c:idx val="7"/>
          <c:order val="7"/>
          <c:tx>
            <c:strRef>
              <c:f>'2024'!$H$2</c:f>
              <c:strCache>
                <c:ptCount val="1"/>
                <c:pt idx="0">
                  <c:v>PAV.I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'2024'!$H$14</c:f>
              <c:numCache>
                <c:formatCode>General</c:formatCode>
                <c:ptCount val="1"/>
              </c:numCache>
            </c:numRef>
          </c:val>
          <c:extLst>
            <c:ext xmlns:c16="http://schemas.microsoft.com/office/drawing/2014/chart" uri="{C3380CC4-5D6E-409C-BE32-E72D297353CC}">
              <c16:uniqueId val="{00000008-0EA7-431B-AAC0-935D6E46C509}"/>
            </c:ext>
          </c:extLst>
        </c:ser>
        <c:ser>
          <c:idx val="8"/>
          <c:order val="8"/>
          <c:tx>
            <c:strRef>
              <c:f>'2024'!$J$2</c:f>
              <c:strCache>
                <c:ptCount val="1"/>
                <c:pt idx="0">
                  <c:v>MBL pav.3</c:v>
                </c:pt>
              </c:strCache>
            </c:strRef>
          </c:tx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'2024'!$J$14</c:f>
              <c:numCache>
                <c:formatCode>General</c:formatCode>
                <c:ptCount val="1"/>
              </c:numCache>
            </c:numRef>
          </c:val>
          <c:extLst>
            <c:ext xmlns:c16="http://schemas.microsoft.com/office/drawing/2014/chart" uri="{C3380CC4-5D6E-409C-BE32-E72D297353CC}">
              <c16:uniqueId val="{00000009-0EA7-431B-AAC0-935D6E46C509}"/>
            </c:ext>
          </c:extLst>
        </c:ser>
        <c:ser>
          <c:idx val="9"/>
          <c:order val="9"/>
          <c:tx>
            <c:strRef>
              <c:f>'2024'!$K$2</c:f>
              <c:strCache>
                <c:ptCount val="1"/>
                <c:pt idx="0">
                  <c:v>PORÁŽ.</c:v>
                </c:pt>
              </c:strCache>
            </c:strRef>
          </c:tx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'2024'!$K$14</c:f>
              <c:numCache>
                <c:formatCode>General</c:formatCode>
                <c:ptCount val="1"/>
              </c:numCache>
            </c:numRef>
          </c:val>
          <c:extLst>
            <c:ext xmlns:c16="http://schemas.microsoft.com/office/drawing/2014/chart" uri="{C3380CC4-5D6E-409C-BE32-E72D297353CC}">
              <c16:uniqueId val="{0000000A-0EA7-431B-AAC0-935D6E46C509}"/>
            </c:ext>
          </c:extLst>
        </c:ser>
        <c:ser>
          <c:idx val="10"/>
          <c:order val="10"/>
          <c:tx>
            <c:strRef>
              <c:f>'2024'!#REF!</c:f>
              <c:strCache>
                <c:ptCount val="1"/>
                <c:pt idx="0">
                  <c:v>OSTATNÍ</c:v>
                </c:pt>
              </c:strCache>
            </c:strRef>
          </c:tx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'2024'!#REF!</c:f>
              <c:numCache>
                <c:formatCode>General</c:formatCode>
                <c:ptCount val="1"/>
              </c:numCache>
            </c:numRef>
          </c:val>
          <c:extLst>
            <c:ext xmlns:c16="http://schemas.microsoft.com/office/drawing/2014/chart" uri="{C3380CC4-5D6E-409C-BE32-E72D297353CC}">
              <c16:uniqueId val="{0000000B-0EA7-431B-AAC0-935D6E46C509}"/>
            </c:ext>
          </c:extLst>
        </c:ser>
        <c:ser>
          <c:idx val="11"/>
          <c:order val="11"/>
          <c:tx>
            <c:strRef>
              <c:f>'2024'!$S$2</c:f>
              <c:strCache>
                <c:ptCount val="1"/>
                <c:pt idx="0">
                  <c:v>CELKOVÁ*10</c:v>
                </c:pt>
              </c:strCache>
            </c:strRef>
          </c:tx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'2024'!$S$14</c:f>
              <c:numCache>
                <c:formatCode>0.00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0EA7-431B-AAC0-935D6E46C509}"/>
            </c:ext>
          </c:extLst>
        </c:ser>
        <c:ser>
          <c:idx val="12"/>
          <c:order val="12"/>
          <c:tx>
            <c:strRef>
              <c:f>'2024'!$T$3</c:f>
              <c:strCache>
                <c:ptCount val="1"/>
                <c:pt idx="0">
                  <c:v>naše měř.*10</c:v>
                </c:pt>
              </c:strCache>
            </c:strRef>
          </c:tx>
          <c:spPr>
            <a:solidFill>
              <a:schemeClr val="accent1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'2024'!$T$14</c:f>
              <c:numCache>
                <c:formatCode>General</c:formatCode>
                <c:ptCount val="1"/>
              </c:numCache>
            </c:numRef>
          </c:val>
          <c:extLst>
            <c:ext xmlns:c16="http://schemas.microsoft.com/office/drawing/2014/chart" uri="{C3380CC4-5D6E-409C-BE32-E72D297353CC}">
              <c16:uniqueId val="{0000000D-0EA7-431B-AAC0-935D6E46C509}"/>
            </c:ext>
          </c:extLst>
        </c:ser>
        <c:ser>
          <c:idx val="13"/>
          <c:order val="13"/>
          <c:tx>
            <c:strRef>
              <c:f>'2024'!$U$3</c:f>
              <c:strCache>
                <c:ptCount val="1"/>
                <c:pt idx="0">
                  <c:v>PR.PL.</c:v>
                </c:pt>
              </c:strCache>
            </c:strRef>
          </c:tx>
          <c:spPr>
            <a:solidFill>
              <a:schemeClr val="accent2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'2024'!$U$14</c:f>
              <c:numCache>
                <c:formatCode>0.000</c:formatCode>
                <c:ptCount val="1"/>
              </c:numCache>
            </c:numRef>
          </c:val>
          <c:extLst>
            <c:ext xmlns:c16="http://schemas.microsoft.com/office/drawing/2014/chart" uri="{C3380CC4-5D6E-409C-BE32-E72D297353CC}">
              <c16:uniqueId val="{0000000E-0EA7-431B-AAC0-935D6E46C509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580194560"/>
        <c:axId val="580199264"/>
      </c:barChart>
      <c:catAx>
        <c:axId val="5801945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580199264"/>
        <c:crosses val="autoZero"/>
        <c:auto val="1"/>
        <c:lblAlgn val="ctr"/>
        <c:lblOffset val="100"/>
        <c:noMultiLvlLbl val="0"/>
      </c:catAx>
      <c:valAx>
        <c:axId val="5801992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580194560"/>
        <c:crosses val="autoZero"/>
        <c:crossBetween val="between"/>
      </c:valAx>
      <c:spPr>
        <a:solidFill>
          <a:schemeClr val="lt1"/>
        </a:solidFill>
        <a:ln w="25400" cap="flat" cmpd="sng" algn="ctr">
          <a:solidFill>
            <a:schemeClr val="dk1"/>
          </a:solidFill>
          <a:prstDash val="solid"/>
        </a:ln>
        <a:effectLst/>
      </c:spPr>
    </c:plotArea>
    <c:legend>
      <c:legendPos val="b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</c:legendEntry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80314965" l="0.70866141732283472" r="0.70866141732283472" t="0.78740157480314965" header="0.31496062992125984" footer="0.31496062992125984"/>
    <c:pageSetup orientation="landscape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cs-CZ"/>
              <a:t>odběr </a:t>
            </a:r>
            <a:r>
              <a:rPr lang="cs-CZ" baseline="0"/>
              <a:t>elektro</a:t>
            </a:r>
            <a:r>
              <a:rPr lang="cs-CZ"/>
              <a:t> </a:t>
            </a:r>
            <a:r>
              <a:rPr lang="en-US"/>
              <a:t> </a:t>
            </a:r>
            <a:r>
              <a:rPr lang="cs-CZ"/>
              <a:t>prosinec</a:t>
            </a:r>
            <a:r>
              <a:rPr lang="en-US"/>
              <a:t> 20</a:t>
            </a:r>
            <a:r>
              <a:rPr lang="cs-CZ"/>
              <a:t>22</a:t>
            </a:r>
            <a:endParaRPr lang="en-US"/>
          </a:p>
        </c:rich>
      </c:tx>
      <c:layout>
        <c:manualLayout>
          <c:xMode val="edge"/>
          <c:yMode val="edge"/>
          <c:x val="0.33470799856738886"/>
          <c:y val="1.550387833484073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title>
    <c:autoTitleDeleted val="0"/>
    <c:plotArea>
      <c:layout>
        <c:manualLayout>
          <c:layoutTarget val="inner"/>
          <c:xMode val="edge"/>
          <c:yMode val="edge"/>
          <c:x val="3.1947228592352633E-2"/>
          <c:y val="7.9631795097325764E-2"/>
          <c:w val="0.95207284934597025"/>
          <c:h val="0.8388306230285391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'2024'!$B$2</c:f>
              <c:strCache>
                <c:ptCount val="1"/>
                <c:pt idx="0">
                  <c:v>PAV.III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0574-47C6-A017-E5B97755CBA2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'2024'!$B$15</c:f>
              <c:numCache>
                <c:formatCode>General</c:formatCode>
                <c:ptCount val="1"/>
              </c:numCache>
            </c:numRef>
          </c:val>
          <c:extLst>
            <c:ext xmlns:c16="http://schemas.microsoft.com/office/drawing/2014/chart" uri="{C3380CC4-5D6E-409C-BE32-E72D297353CC}">
              <c16:uniqueId val="{00000001-0574-47C6-A017-E5B97755CBA2}"/>
            </c:ext>
          </c:extLst>
        </c:ser>
        <c:ser>
          <c:idx val="1"/>
          <c:order val="1"/>
          <c:tx>
            <c:strRef>
              <c:f>'2024'!$C$2</c:f>
              <c:strCache>
                <c:ptCount val="1"/>
                <c:pt idx="0">
                  <c:v>PAV.II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'2024'!$C$15</c:f>
              <c:numCache>
                <c:formatCode>General</c:formatCode>
                <c:ptCount val="1"/>
              </c:numCache>
            </c:numRef>
          </c:val>
          <c:extLst>
            <c:ext xmlns:c16="http://schemas.microsoft.com/office/drawing/2014/chart" uri="{C3380CC4-5D6E-409C-BE32-E72D297353CC}">
              <c16:uniqueId val="{00000002-0574-47C6-A017-E5B97755CBA2}"/>
            </c:ext>
          </c:extLst>
        </c:ser>
        <c:ser>
          <c:idx val="2"/>
          <c:order val="2"/>
          <c:tx>
            <c:strRef>
              <c:f>'2024'!$D$2</c:f>
              <c:strCache>
                <c:ptCount val="1"/>
                <c:pt idx="0">
                  <c:v>Oper.tr.I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'2024'!$D$15</c:f>
              <c:numCache>
                <c:formatCode>General</c:formatCode>
                <c:ptCount val="1"/>
              </c:numCache>
            </c:numRef>
          </c:val>
          <c:extLst>
            <c:ext xmlns:c16="http://schemas.microsoft.com/office/drawing/2014/chart" uri="{C3380CC4-5D6E-409C-BE32-E72D297353CC}">
              <c16:uniqueId val="{00000003-0574-47C6-A017-E5B97755CBA2}"/>
            </c:ext>
          </c:extLst>
        </c:ser>
        <c:ser>
          <c:idx val="3"/>
          <c:order val="3"/>
          <c:tx>
            <c:strRef>
              <c:f>'2024'!$E$2</c:f>
              <c:strCache>
                <c:ptCount val="1"/>
                <c:pt idx="0">
                  <c:v>Rybárna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'2024'!$E$15</c:f>
              <c:numCache>
                <c:formatCode>General</c:formatCode>
                <c:ptCount val="1"/>
              </c:numCache>
            </c:numRef>
          </c:val>
          <c:extLst>
            <c:ext xmlns:c16="http://schemas.microsoft.com/office/drawing/2014/chart" uri="{C3380CC4-5D6E-409C-BE32-E72D297353CC}">
              <c16:uniqueId val="{00000004-0574-47C6-A017-E5B97755CBA2}"/>
            </c:ext>
          </c:extLst>
        </c:ser>
        <c:ser>
          <c:idx val="4"/>
          <c:order val="4"/>
          <c:tx>
            <c:strRef>
              <c:f>'2024'!$M$2</c:f>
              <c:strCache>
                <c:ptCount val="1"/>
                <c:pt idx="0">
                  <c:v>STÁJE vše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'2024'!$M$15</c:f>
              <c:numCache>
                <c:formatCode>General</c:formatCode>
                <c:ptCount val="1"/>
              </c:numCache>
            </c:numRef>
          </c:val>
          <c:extLst>
            <c:ext xmlns:c16="http://schemas.microsoft.com/office/drawing/2014/chart" uri="{C3380CC4-5D6E-409C-BE32-E72D297353CC}">
              <c16:uniqueId val="{00000005-0574-47C6-A017-E5B97755CBA2}"/>
            </c:ext>
          </c:extLst>
        </c:ser>
        <c:ser>
          <c:idx val="5"/>
          <c:order val="5"/>
          <c:tx>
            <c:strRef>
              <c:f>'2024'!$F$2</c:f>
              <c:strCache>
                <c:ptCount val="1"/>
                <c:pt idx="0">
                  <c:v>Čist.st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'2024'!$F$15</c:f>
              <c:numCache>
                <c:formatCode>General</c:formatCode>
                <c:ptCount val="1"/>
              </c:numCache>
            </c:numRef>
          </c:val>
          <c:extLst>
            <c:ext xmlns:c16="http://schemas.microsoft.com/office/drawing/2014/chart" uri="{C3380CC4-5D6E-409C-BE32-E72D297353CC}">
              <c16:uniqueId val="{00000006-0574-47C6-A017-E5B97755CBA2}"/>
            </c:ext>
          </c:extLst>
        </c:ser>
        <c:ser>
          <c:idx val="6"/>
          <c:order val="6"/>
          <c:tx>
            <c:strRef>
              <c:f>'2024'!$G$2</c:f>
              <c:strCache>
                <c:ptCount val="1"/>
                <c:pt idx="0">
                  <c:v>Kotelna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'2024'!$G$15</c:f>
              <c:numCache>
                <c:formatCode>General</c:formatCode>
                <c:ptCount val="1"/>
              </c:numCache>
            </c:numRef>
          </c:val>
          <c:extLst>
            <c:ext xmlns:c16="http://schemas.microsoft.com/office/drawing/2014/chart" uri="{C3380CC4-5D6E-409C-BE32-E72D297353CC}">
              <c16:uniqueId val="{00000007-0574-47C6-A017-E5B97755CBA2}"/>
            </c:ext>
          </c:extLst>
        </c:ser>
        <c:ser>
          <c:idx val="7"/>
          <c:order val="7"/>
          <c:tx>
            <c:strRef>
              <c:f>'2024'!$H$2</c:f>
              <c:strCache>
                <c:ptCount val="1"/>
                <c:pt idx="0">
                  <c:v>PAV.I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'2024'!$H$15</c:f>
              <c:numCache>
                <c:formatCode>General</c:formatCode>
                <c:ptCount val="1"/>
              </c:numCache>
            </c:numRef>
          </c:val>
          <c:extLst>
            <c:ext xmlns:c16="http://schemas.microsoft.com/office/drawing/2014/chart" uri="{C3380CC4-5D6E-409C-BE32-E72D297353CC}">
              <c16:uniqueId val="{00000008-0574-47C6-A017-E5B97755CBA2}"/>
            </c:ext>
          </c:extLst>
        </c:ser>
        <c:ser>
          <c:idx val="8"/>
          <c:order val="8"/>
          <c:tx>
            <c:strRef>
              <c:f>'2024'!$J$2</c:f>
              <c:strCache>
                <c:ptCount val="1"/>
                <c:pt idx="0">
                  <c:v>MBL pav.3</c:v>
                </c:pt>
              </c:strCache>
            </c:strRef>
          </c:tx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'2024'!$J$15</c:f>
              <c:numCache>
                <c:formatCode>General</c:formatCode>
                <c:ptCount val="1"/>
              </c:numCache>
            </c:numRef>
          </c:val>
          <c:extLst>
            <c:ext xmlns:c16="http://schemas.microsoft.com/office/drawing/2014/chart" uri="{C3380CC4-5D6E-409C-BE32-E72D297353CC}">
              <c16:uniqueId val="{00000009-0574-47C6-A017-E5B97755CBA2}"/>
            </c:ext>
          </c:extLst>
        </c:ser>
        <c:ser>
          <c:idx val="9"/>
          <c:order val="9"/>
          <c:tx>
            <c:strRef>
              <c:f>'2024'!$K$2</c:f>
              <c:strCache>
                <c:ptCount val="1"/>
                <c:pt idx="0">
                  <c:v>PORÁŽ.</c:v>
                </c:pt>
              </c:strCache>
            </c:strRef>
          </c:tx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'2024'!$K$15</c:f>
              <c:numCache>
                <c:formatCode>General</c:formatCode>
                <c:ptCount val="1"/>
              </c:numCache>
            </c:numRef>
          </c:val>
          <c:extLst>
            <c:ext xmlns:c16="http://schemas.microsoft.com/office/drawing/2014/chart" uri="{C3380CC4-5D6E-409C-BE32-E72D297353CC}">
              <c16:uniqueId val="{0000000A-0574-47C6-A017-E5B97755CBA2}"/>
            </c:ext>
          </c:extLst>
        </c:ser>
        <c:ser>
          <c:idx val="10"/>
          <c:order val="10"/>
          <c:tx>
            <c:strRef>
              <c:f>'2024'!#REF!</c:f>
              <c:strCache>
                <c:ptCount val="1"/>
                <c:pt idx="0">
                  <c:v>OSTATNÍ</c:v>
                </c:pt>
              </c:strCache>
            </c:strRef>
          </c:tx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'2024'!#REF!</c:f>
              <c:numCache>
                <c:formatCode>General</c:formatCode>
                <c:ptCount val="1"/>
              </c:numCache>
            </c:numRef>
          </c:val>
          <c:extLst>
            <c:ext xmlns:c16="http://schemas.microsoft.com/office/drawing/2014/chart" uri="{C3380CC4-5D6E-409C-BE32-E72D297353CC}">
              <c16:uniqueId val="{0000000B-0574-47C6-A017-E5B97755CBA2}"/>
            </c:ext>
          </c:extLst>
        </c:ser>
        <c:ser>
          <c:idx val="11"/>
          <c:order val="11"/>
          <c:tx>
            <c:strRef>
              <c:f>'2024'!$S$2</c:f>
              <c:strCache>
                <c:ptCount val="1"/>
                <c:pt idx="0">
                  <c:v>CELKOVÁ*10</c:v>
                </c:pt>
              </c:strCache>
            </c:strRef>
          </c:tx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'2024'!$S$15</c:f>
              <c:numCache>
                <c:formatCode>0.00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0574-47C6-A017-E5B97755CBA2}"/>
            </c:ext>
          </c:extLst>
        </c:ser>
        <c:ser>
          <c:idx val="12"/>
          <c:order val="12"/>
          <c:tx>
            <c:strRef>
              <c:f>'2024'!$T$3</c:f>
              <c:strCache>
                <c:ptCount val="1"/>
                <c:pt idx="0">
                  <c:v>naše měř.*10</c:v>
                </c:pt>
              </c:strCache>
            </c:strRef>
          </c:tx>
          <c:spPr>
            <a:solidFill>
              <a:schemeClr val="accent1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'2024'!$T$15</c:f>
              <c:numCache>
                <c:formatCode>General</c:formatCode>
                <c:ptCount val="1"/>
              </c:numCache>
            </c:numRef>
          </c:val>
          <c:extLst>
            <c:ext xmlns:c16="http://schemas.microsoft.com/office/drawing/2014/chart" uri="{C3380CC4-5D6E-409C-BE32-E72D297353CC}">
              <c16:uniqueId val="{0000000D-0574-47C6-A017-E5B97755CBA2}"/>
            </c:ext>
          </c:extLst>
        </c:ser>
        <c:ser>
          <c:idx val="13"/>
          <c:order val="13"/>
          <c:tx>
            <c:strRef>
              <c:f>'2024'!$U$3</c:f>
              <c:strCache>
                <c:ptCount val="1"/>
                <c:pt idx="0">
                  <c:v>PR.PL.</c:v>
                </c:pt>
              </c:strCache>
            </c:strRef>
          </c:tx>
          <c:spPr>
            <a:solidFill>
              <a:schemeClr val="accent2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'2024'!$U$15</c:f>
              <c:numCache>
                <c:formatCode>General</c:formatCode>
                <c:ptCount val="1"/>
              </c:numCache>
            </c:numRef>
          </c:val>
          <c:extLst>
            <c:ext xmlns:c16="http://schemas.microsoft.com/office/drawing/2014/chart" uri="{C3380CC4-5D6E-409C-BE32-E72D297353CC}">
              <c16:uniqueId val="{0000000E-0574-47C6-A017-E5B97755CBA2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580199656"/>
        <c:axId val="580198088"/>
      </c:barChart>
      <c:catAx>
        <c:axId val="5801996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580198088"/>
        <c:crosses val="autoZero"/>
        <c:auto val="1"/>
        <c:lblAlgn val="ctr"/>
        <c:lblOffset val="100"/>
        <c:noMultiLvlLbl val="0"/>
      </c:catAx>
      <c:valAx>
        <c:axId val="5801980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580199656"/>
        <c:crosses val="autoZero"/>
        <c:crossBetween val="between"/>
      </c:valAx>
      <c:spPr>
        <a:solidFill>
          <a:schemeClr val="lt1"/>
        </a:solidFill>
        <a:ln w="25400" cap="flat" cmpd="sng" algn="ctr">
          <a:solidFill>
            <a:schemeClr val="dk1"/>
          </a:solidFill>
          <a:prstDash val="solid"/>
        </a:ln>
        <a:effectLst/>
      </c:spPr>
    </c:plotArea>
    <c:legend>
      <c:legendPos val="b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</c:legendEntry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80314965" l="0.70866141732283472" r="0.70866141732283472" t="0.78740157480314965" header="0.31496062992125984" footer="0.31496062992125984"/>
    <c:pageSetup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cs-CZ"/>
              <a:t>odběr </a:t>
            </a:r>
            <a:r>
              <a:rPr lang="cs-CZ" baseline="0"/>
              <a:t>elektro</a:t>
            </a:r>
            <a:r>
              <a:rPr lang="cs-CZ"/>
              <a:t> </a:t>
            </a:r>
            <a:r>
              <a:rPr lang="en-US"/>
              <a:t> leden </a:t>
            </a:r>
            <a:r>
              <a:rPr lang="cs-CZ"/>
              <a:t>2022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title>
    <c:autoTitleDeleted val="0"/>
    <c:plotArea>
      <c:layout>
        <c:manualLayout>
          <c:layoutTarget val="inner"/>
          <c:xMode val="edge"/>
          <c:yMode val="edge"/>
          <c:x val="3.7550686223452076E-2"/>
          <c:y val="7.9631795097325764E-2"/>
          <c:w val="0.79185560562567159"/>
          <c:h val="0.8388306230285391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'2024'!$B$2</c:f>
              <c:strCache>
                <c:ptCount val="1"/>
                <c:pt idx="0">
                  <c:v>PAV.III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0AFA-4056-8FF1-F46179F47B06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'2024'!$B$4</c:f>
              <c:numCache>
                <c:formatCode>General</c:formatCode>
                <c:ptCount val="1"/>
                <c:pt idx="0">
                  <c:v>20.675000000000001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AFA-4056-8FF1-F46179F47B06}"/>
            </c:ext>
          </c:extLst>
        </c:ser>
        <c:ser>
          <c:idx val="1"/>
          <c:order val="1"/>
          <c:tx>
            <c:strRef>
              <c:f>'2024'!$C$2</c:f>
              <c:strCache>
                <c:ptCount val="1"/>
                <c:pt idx="0">
                  <c:v>PAV.II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'2024'!$C$4</c:f>
              <c:numCache>
                <c:formatCode>General</c:formatCode>
                <c:ptCount val="1"/>
                <c:pt idx="0">
                  <c:v>29.323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AFA-4056-8FF1-F46179F47B06}"/>
            </c:ext>
          </c:extLst>
        </c:ser>
        <c:ser>
          <c:idx val="2"/>
          <c:order val="2"/>
          <c:tx>
            <c:strRef>
              <c:f>'2024'!$D$2</c:f>
              <c:strCache>
                <c:ptCount val="1"/>
                <c:pt idx="0">
                  <c:v>Oper.tr.I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'2024'!$D$4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AFA-4056-8FF1-F46179F47B06}"/>
            </c:ext>
          </c:extLst>
        </c:ser>
        <c:ser>
          <c:idx val="3"/>
          <c:order val="3"/>
          <c:tx>
            <c:strRef>
              <c:f>'2024'!$E$2</c:f>
              <c:strCache>
                <c:ptCount val="1"/>
                <c:pt idx="0">
                  <c:v>Rybárna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'2024'!$E$4</c:f>
              <c:numCache>
                <c:formatCode>General</c:formatCode>
                <c:ptCount val="1"/>
                <c:pt idx="0">
                  <c:v>8.9179999999999993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AFA-4056-8FF1-F46179F47B06}"/>
            </c:ext>
          </c:extLst>
        </c:ser>
        <c:ser>
          <c:idx val="4"/>
          <c:order val="4"/>
          <c:tx>
            <c:strRef>
              <c:f>'2024'!$M$2</c:f>
              <c:strCache>
                <c:ptCount val="1"/>
                <c:pt idx="0">
                  <c:v>STÁJE vše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'2024'!$M$4</c:f>
              <c:numCache>
                <c:formatCode>General</c:formatCode>
                <c:ptCount val="1"/>
                <c:pt idx="0">
                  <c:v>36.009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0AFA-4056-8FF1-F46179F47B06}"/>
            </c:ext>
          </c:extLst>
        </c:ser>
        <c:ser>
          <c:idx val="5"/>
          <c:order val="5"/>
          <c:tx>
            <c:strRef>
              <c:f>'2024'!$F$2</c:f>
              <c:strCache>
                <c:ptCount val="1"/>
                <c:pt idx="0">
                  <c:v>Čist.st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'2024'!$F$4</c:f>
              <c:numCache>
                <c:formatCode>General</c:formatCode>
                <c:ptCount val="1"/>
                <c:pt idx="0">
                  <c:v>3.4350000000000001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0AFA-4056-8FF1-F46179F47B06}"/>
            </c:ext>
          </c:extLst>
        </c:ser>
        <c:ser>
          <c:idx val="6"/>
          <c:order val="6"/>
          <c:tx>
            <c:strRef>
              <c:f>'2024'!$G$2</c:f>
              <c:strCache>
                <c:ptCount val="1"/>
                <c:pt idx="0">
                  <c:v>Kotelna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'2024'!$G$4</c:f>
              <c:numCache>
                <c:formatCode>General</c:formatCode>
                <c:ptCount val="1"/>
                <c:pt idx="0">
                  <c:v>0.28599999999999998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0AFA-4056-8FF1-F46179F47B06}"/>
            </c:ext>
          </c:extLst>
        </c:ser>
        <c:ser>
          <c:idx val="7"/>
          <c:order val="7"/>
          <c:tx>
            <c:strRef>
              <c:f>'2024'!$H$2</c:f>
              <c:strCache>
                <c:ptCount val="1"/>
                <c:pt idx="0">
                  <c:v>PAV.I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'2024'!$H$4</c:f>
              <c:numCache>
                <c:formatCode>General</c:formatCode>
                <c:ptCount val="1"/>
                <c:pt idx="0">
                  <c:v>19.428000000000001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0AFA-4056-8FF1-F46179F47B06}"/>
            </c:ext>
          </c:extLst>
        </c:ser>
        <c:ser>
          <c:idx val="8"/>
          <c:order val="8"/>
          <c:tx>
            <c:strRef>
              <c:f>'2024'!$J$2</c:f>
              <c:strCache>
                <c:ptCount val="1"/>
                <c:pt idx="0">
                  <c:v>MBL pav.3</c:v>
                </c:pt>
              </c:strCache>
            </c:strRef>
          </c:tx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'2024'!$J$4</c:f>
              <c:numCache>
                <c:formatCode>General</c:formatCode>
                <c:ptCount val="1"/>
                <c:pt idx="0">
                  <c:v>0.83199999999999996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0AFA-4056-8FF1-F46179F47B06}"/>
            </c:ext>
          </c:extLst>
        </c:ser>
        <c:ser>
          <c:idx val="9"/>
          <c:order val="9"/>
          <c:tx>
            <c:strRef>
              <c:f>'2024'!$K$2</c:f>
              <c:strCache>
                <c:ptCount val="1"/>
                <c:pt idx="0">
                  <c:v>PORÁŽ.</c:v>
                </c:pt>
              </c:strCache>
            </c:strRef>
          </c:tx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'2024'!$K$4</c:f>
              <c:numCache>
                <c:formatCode>General</c:formatCode>
                <c:ptCount val="1"/>
                <c:pt idx="0">
                  <c:v>1.4830000000000001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0AFA-4056-8FF1-F46179F47B06}"/>
            </c:ext>
          </c:extLst>
        </c:ser>
        <c:ser>
          <c:idx val="10"/>
          <c:order val="10"/>
          <c:tx>
            <c:strRef>
              <c:f>'2024'!#REF!</c:f>
              <c:strCache>
                <c:ptCount val="1"/>
                <c:pt idx="0">
                  <c:v>OSTATNÍ</c:v>
                </c:pt>
              </c:strCache>
            </c:strRef>
          </c:tx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'2024'!#REF!</c:f>
              <c:numCache>
                <c:formatCode>General</c:formatCode>
                <c:ptCount val="1"/>
                <c:pt idx="0">
                  <c:v>2.794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0AFA-4056-8FF1-F46179F47B06}"/>
            </c:ext>
          </c:extLst>
        </c:ser>
        <c:ser>
          <c:idx val="11"/>
          <c:order val="11"/>
          <c:tx>
            <c:strRef>
              <c:f>'2024'!$S$2</c:f>
              <c:strCache>
                <c:ptCount val="1"/>
                <c:pt idx="0">
                  <c:v>CELKOVÁ*10</c:v>
                </c:pt>
              </c:strCache>
            </c:strRef>
          </c:tx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'2024'!$S$4</c:f>
              <c:numCache>
                <c:formatCode>0.00</c:formatCode>
                <c:ptCount val="1"/>
                <c:pt idx="0">
                  <c:v>129.49394000000001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0AFA-4056-8FF1-F46179F47B06}"/>
            </c:ext>
          </c:extLst>
        </c:ser>
        <c:ser>
          <c:idx val="12"/>
          <c:order val="12"/>
          <c:tx>
            <c:strRef>
              <c:f>'2024'!$T$3</c:f>
              <c:strCache>
                <c:ptCount val="1"/>
                <c:pt idx="0">
                  <c:v>naše měř.*10</c:v>
                </c:pt>
              </c:strCache>
            </c:strRef>
          </c:tx>
          <c:spPr>
            <a:solidFill>
              <a:schemeClr val="accent1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'2024'!$T$4</c:f>
              <c:numCache>
                <c:formatCode>General</c:formatCode>
                <c:ptCount val="1"/>
                <c:pt idx="0">
                  <c:v>127.47799999999999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0AFA-4056-8FF1-F46179F47B06}"/>
            </c:ext>
          </c:extLst>
        </c:ser>
        <c:ser>
          <c:idx val="13"/>
          <c:order val="13"/>
          <c:tx>
            <c:strRef>
              <c:f>'2024'!$U$3</c:f>
              <c:strCache>
                <c:ptCount val="1"/>
                <c:pt idx="0">
                  <c:v>PR.PL.</c:v>
                </c:pt>
              </c:strCache>
            </c:strRef>
          </c:tx>
          <c:spPr>
            <a:solidFill>
              <a:schemeClr val="accent2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'2024'!$U$4</c:f>
              <c:numCache>
                <c:formatCode>General</c:formatCode>
                <c:ptCount val="1"/>
                <c:pt idx="0">
                  <c:v>127.48699999999999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0AFA-4056-8FF1-F46179F47B06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465598400"/>
        <c:axId val="465596048"/>
      </c:barChart>
      <c:catAx>
        <c:axId val="4655984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465596048"/>
        <c:crosses val="autoZero"/>
        <c:auto val="1"/>
        <c:lblAlgn val="ctr"/>
        <c:lblOffset val="100"/>
        <c:noMultiLvlLbl val="0"/>
      </c:catAx>
      <c:valAx>
        <c:axId val="4655960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465598400"/>
        <c:crosses val="autoZero"/>
        <c:crossBetween val="between"/>
      </c:valAx>
      <c:spPr>
        <a:solidFill>
          <a:schemeClr val="lt1"/>
        </a:solidFill>
        <a:ln w="25400" cap="flat" cmpd="sng" algn="ctr">
          <a:solidFill>
            <a:schemeClr val="dk1"/>
          </a:solidFill>
          <a:prstDash val="solid"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80314965" l="0.70866141732283472" r="0.70866141732283472" t="0.78740157480314965" header="0.31496062992125984" footer="0.31496062992125984"/>
    <c:pageSetup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cs-CZ"/>
              <a:t>odběr </a:t>
            </a:r>
            <a:r>
              <a:rPr lang="cs-CZ" baseline="0"/>
              <a:t>elektro</a:t>
            </a:r>
            <a:r>
              <a:rPr lang="cs-CZ"/>
              <a:t> </a:t>
            </a:r>
            <a:r>
              <a:rPr lang="en-US"/>
              <a:t> </a:t>
            </a:r>
            <a:r>
              <a:rPr lang="cs-CZ"/>
              <a:t>únor</a:t>
            </a:r>
            <a:r>
              <a:rPr lang="en-US"/>
              <a:t> 20</a:t>
            </a:r>
            <a:r>
              <a:rPr lang="cs-CZ"/>
              <a:t>22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title>
    <c:autoTitleDeleted val="0"/>
    <c:plotArea>
      <c:layout>
        <c:manualLayout>
          <c:layoutTarget val="inner"/>
          <c:xMode val="edge"/>
          <c:yMode val="edge"/>
          <c:x val="3.7550686223452076E-2"/>
          <c:y val="7.9631795097325764E-2"/>
          <c:w val="0.85431317521155081"/>
          <c:h val="0.8388306230285391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'2024'!$B$2</c:f>
              <c:strCache>
                <c:ptCount val="1"/>
                <c:pt idx="0">
                  <c:v>PAV.III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7147-48F3-8BD5-DE2DCDF3BA63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'2024'!$B$5</c:f>
              <c:numCache>
                <c:formatCode>General</c:formatCode>
                <c:ptCount val="1"/>
                <c:pt idx="0">
                  <c:v>19.876999999999999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147-48F3-8BD5-DE2DCDF3BA63}"/>
            </c:ext>
          </c:extLst>
        </c:ser>
        <c:ser>
          <c:idx val="1"/>
          <c:order val="1"/>
          <c:tx>
            <c:strRef>
              <c:f>'2024'!$C$2</c:f>
              <c:strCache>
                <c:ptCount val="1"/>
                <c:pt idx="0">
                  <c:v>PAV.II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'2024'!$C$5</c:f>
              <c:numCache>
                <c:formatCode>General</c:formatCode>
                <c:ptCount val="1"/>
                <c:pt idx="0">
                  <c:v>23.58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147-48F3-8BD5-DE2DCDF3BA63}"/>
            </c:ext>
          </c:extLst>
        </c:ser>
        <c:ser>
          <c:idx val="2"/>
          <c:order val="2"/>
          <c:tx>
            <c:strRef>
              <c:f>'2024'!$D$2</c:f>
              <c:strCache>
                <c:ptCount val="1"/>
                <c:pt idx="0">
                  <c:v>Oper.tr.I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'2024'!$D$5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147-48F3-8BD5-DE2DCDF3BA63}"/>
            </c:ext>
          </c:extLst>
        </c:ser>
        <c:ser>
          <c:idx val="3"/>
          <c:order val="3"/>
          <c:tx>
            <c:strRef>
              <c:f>'2024'!$E$2</c:f>
              <c:strCache>
                <c:ptCount val="1"/>
                <c:pt idx="0">
                  <c:v>Rybárna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'2024'!$E$5</c:f>
              <c:numCache>
                <c:formatCode>General</c:formatCode>
                <c:ptCount val="1"/>
                <c:pt idx="0">
                  <c:v>7.3520000000000003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147-48F3-8BD5-DE2DCDF3BA63}"/>
            </c:ext>
          </c:extLst>
        </c:ser>
        <c:ser>
          <c:idx val="4"/>
          <c:order val="4"/>
          <c:tx>
            <c:strRef>
              <c:f>'2024'!$M$2</c:f>
              <c:strCache>
                <c:ptCount val="1"/>
                <c:pt idx="0">
                  <c:v>STÁJE vše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'2024'!$M$5</c:f>
              <c:numCache>
                <c:formatCode>General</c:formatCode>
                <c:ptCount val="1"/>
                <c:pt idx="0">
                  <c:v>29.311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7147-48F3-8BD5-DE2DCDF3BA63}"/>
            </c:ext>
          </c:extLst>
        </c:ser>
        <c:ser>
          <c:idx val="5"/>
          <c:order val="5"/>
          <c:tx>
            <c:strRef>
              <c:f>'2024'!$F$2</c:f>
              <c:strCache>
                <c:ptCount val="1"/>
                <c:pt idx="0">
                  <c:v>Čist.st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'2024'!$F$5</c:f>
              <c:numCache>
                <c:formatCode>General</c:formatCode>
                <c:ptCount val="1"/>
                <c:pt idx="0">
                  <c:v>2.1190000000000002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7147-48F3-8BD5-DE2DCDF3BA63}"/>
            </c:ext>
          </c:extLst>
        </c:ser>
        <c:ser>
          <c:idx val="6"/>
          <c:order val="6"/>
          <c:tx>
            <c:strRef>
              <c:f>'2024'!$G$2</c:f>
              <c:strCache>
                <c:ptCount val="1"/>
                <c:pt idx="0">
                  <c:v>Kotelna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'2024'!$G$5</c:f>
              <c:numCache>
                <c:formatCode>General</c:formatCode>
                <c:ptCount val="1"/>
                <c:pt idx="0">
                  <c:v>0.18099999999999999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7147-48F3-8BD5-DE2DCDF3BA63}"/>
            </c:ext>
          </c:extLst>
        </c:ser>
        <c:ser>
          <c:idx val="7"/>
          <c:order val="7"/>
          <c:tx>
            <c:strRef>
              <c:f>'2024'!$H$2</c:f>
              <c:strCache>
                <c:ptCount val="1"/>
                <c:pt idx="0">
                  <c:v>PAV.I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'2024'!$H$5</c:f>
              <c:numCache>
                <c:formatCode>General</c:formatCode>
                <c:ptCount val="1"/>
                <c:pt idx="0">
                  <c:v>17.167999999999999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7147-48F3-8BD5-DE2DCDF3BA63}"/>
            </c:ext>
          </c:extLst>
        </c:ser>
        <c:ser>
          <c:idx val="8"/>
          <c:order val="8"/>
          <c:tx>
            <c:strRef>
              <c:f>'2024'!$J$2</c:f>
              <c:strCache>
                <c:ptCount val="1"/>
                <c:pt idx="0">
                  <c:v>MBL pav.3</c:v>
                </c:pt>
              </c:strCache>
            </c:strRef>
          </c:tx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'2024'!$J$5</c:f>
              <c:numCache>
                <c:formatCode>General</c:formatCode>
                <c:ptCount val="1"/>
                <c:pt idx="0">
                  <c:v>0.71799999999999997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7147-48F3-8BD5-DE2DCDF3BA63}"/>
            </c:ext>
          </c:extLst>
        </c:ser>
        <c:ser>
          <c:idx val="9"/>
          <c:order val="9"/>
          <c:tx>
            <c:strRef>
              <c:f>'2024'!$K$2</c:f>
              <c:strCache>
                <c:ptCount val="1"/>
                <c:pt idx="0">
                  <c:v>PORÁŽ.</c:v>
                </c:pt>
              </c:strCache>
            </c:strRef>
          </c:tx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'2024'!$K$5</c:f>
              <c:numCache>
                <c:formatCode>General</c:formatCode>
                <c:ptCount val="1"/>
                <c:pt idx="0">
                  <c:v>1.2529999999999999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7147-48F3-8BD5-DE2DCDF3BA63}"/>
            </c:ext>
          </c:extLst>
        </c:ser>
        <c:ser>
          <c:idx val="10"/>
          <c:order val="10"/>
          <c:tx>
            <c:strRef>
              <c:f>'2024'!#REF!</c:f>
              <c:strCache>
                <c:ptCount val="1"/>
                <c:pt idx="0">
                  <c:v>OSTATNÍ</c:v>
                </c:pt>
              </c:strCache>
            </c:strRef>
          </c:tx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'2024'!#REF!</c:f>
              <c:numCache>
                <c:formatCode>General</c:formatCode>
                <c:ptCount val="1"/>
              </c:numCache>
            </c:numRef>
          </c:val>
          <c:extLst>
            <c:ext xmlns:c16="http://schemas.microsoft.com/office/drawing/2014/chart" uri="{C3380CC4-5D6E-409C-BE32-E72D297353CC}">
              <c16:uniqueId val="{0000000B-7147-48F3-8BD5-DE2DCDF3BA63}"/>
            </c:ext>
          </c:extLst>
        </c:ser>
        <c:ser>
          <c:idx val="11"/>
          <c:order val="11"/>
          <c:tx>
            <c:strRef>
              <c:f>'2024'!$S$2</c:f>
              <c:strCache>
                <c:ptCount val="1"/>
                <c:pt idx="0">
                  <c:v>CELKOVÁ*10</c:v>
                </c:pt>
              </c:strCache>
            </c:strRef>
          </c:tx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'2024'!$S$5</c:f>
              <c:numCache>
                <c:formatCode>0.00</c:formatCode>
                <c:ptCount val="1"/>
                <c:pt idx="0">
                  <c:v>110.3623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7147-48F3-8BD5-DE2DCDF3BA63}"/>
            </c:ext>
          </c:extLst>
        </c:ser>
        <c:ser>
          <c:idx val="12"/>
          <c:order val="12"/>
          <c:tx>
            <c:strRef>
              <c:f>'2024'!$T$3</c:f>
              <c:strCache>
                <c:ptCount val="1"/>
                <c:pt idx="0">
                  <c:v>naše měř.*10</c:v>
                </c:pt>
              </c:strCache>
            </c:strRef>
          </c:tx>
          <c:spPr>
            <a:solidFill>
              <a:schemeClr val="accent1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'2024'!$T$5</c:f>
              <c:numCache>
                <c:formatCode>General</c:formatCode>
                <c:ptCount val="1"/>
                <c:pt idx="0">
                  <c:v>112.021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7147-48F3-8BD5-DE2DCDF3BA63}"/>
            </c:ext>
          </c:extLst>
        </c:ser>
        <c:ser>
          <c:idx val="13"/>
          <c:order val="13"/>
          <c:tx>
            <c:strRef>
              <c:f>'2024'!$U$3</c:f>
              <c:strCache>
                <c:ptCount val="1"/>
                <c:pt idx="0">
                  <c:v>PR.PL.</c:v>
                </c:pt>
              </c:strCache>
            </c:strRef>
          </c:tx>
          <c:spPr>
            <a:solidFill>
              <a:schemeClr val="accent2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'2024'!$U$5</c:f>
              <c:numCache>
                <c:formatCode>General</c:formatCode>
                <c:ptCount val="1"/>
              </c:numCache>
            </c:numRef>
          </c:val>
          <c:extLst>
            <c:ext xmlns:c16="http://schemas.microsoft.com/office/drawing/2014/chart" uri="{C3380CC4-5D6E-409C-BE32-E72D297353CC}">
              <c16:uniqueId val="{0000000E-7147-48F3-8BD5-DE2DCDF3BA63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465596832"/>
        <c:axId val="465598792"/>
      </c:barChart>
      <c:catAx>
        <c:axId val="4655968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465598792"/>
        <c:crosses val="autoZero"/>
        <c:auto val="1"/>
        <c:lblAlgn val="ctr"/>
        <c:lblOffset val="100"/>
        <c:noMultiLvlLbl val="0"/>
      </c:catAx>
      <c:valAx>
        <c:axId val="4655987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465596832"/>
        <c:crosses val="autoZero"/>
        <c:crossBetween val="between"/>
      </c:valAx>
      <c:spPr>
        <a:solidFill>
          <a:schemeClr val="lt1"/>
        </a:solidFill>
        <a:ln w="25400" cap="flat" cmpd="sng" algn="ctr">
          <a:solidFill>
            <a:schemeClr val="dk1"/>
          </a:solidFill>
          <a:prstDash val="solid"/>
        </a:ln>
        <a:effectLst/>
      </c:spPr>
    </c:plotArea>
    <c:legend>
      <c:legendPos val="b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</c:legendEntry>
      <c:layout>
        <c:manualLayout>
          <c:xMode val="edge"/>
          <c:yMode val="edge"/>
          <c:x val="7.9602503862169979E-2"/>
          <c:y val="0.95566836899047325"/>
          <c:w val="0.80277723431210612"/>
          <c:h val="3.270372225839623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80314965" l="0.70866141732283472" r="0.70866141732283472" t="0.78740157480314965" header="0.31496062992125984" footer="0.31496062992125984"/>
    <c:pageSetup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cs-CZ"/>
              <a:t>odběr </a:t>
            </a:r>
            <a:r>
              <a:rPr lang="cs-CZ" baseline="0"/>
              <a:t>elektro</a:t>
            </a:r>
            <a:r>
              <a:rPr lang="cs-CZ"/>
              <a:t> </a:t>
            </a:r>
            <a:r>
              <a:rPr lang="en-US"/>
              <a:t> </a:t>
            </a:r>
            <a:r>
              <a:rPr lang="cs-CZ"/>
              <a:t>březen</a:t>
            </a:r>
            <a:r>
              <a:rPr lang="en-US"/>
              <a:t> 20</a:t>
            </a:r>
            <a:r>
              <a:rPr lang="cs-CZ"/>
              <a:t>22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title>
    <c:autoTitleDeleted val="0"/>
    <c:plotArea>
      <c:layout>
        <c:manualLayout>
          <c:layoutTarget val="inner"/>
          <c:xMode val="edge"/>
          <c:yMode val="edge"/>
          <c:x val="3.7550686223452076E-2"/>
          <c:y val="7.9631795097325764E-2"/>
          <c:w val="0.86110204147088532"/>
          <c:h val="0.8388306230285391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'2024'!$B$2</c:f>
              <c:strCache>
                <c:ptCount val="1"/>
                <c:pt idx="0">
                  <c:v>PAV.III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92BD-4468-816F-924BB3544E6B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'2024'!$B$6</c:f>
              <c:numCache>
                <c:formatCode>General</c:formatCode>
                <c:ptCount val="1"/>
                <c:pt idx="0">
                  <c:v>20985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2BD-4468-816F-924BB3544E6B}"/>
            </c:ext>
          </c:extLst>
        </c:ser>
        <c:ser>
          <c:idx val="1"/>
          <c:order val="1"/>
          <c:tx>
            <c:strRef>
              <c:f>'2024'!$C$2</c:f>
              <c:strCache>
                <c:ptCount val="1"/>
                <c:pt idx="0">
                  <c:v>PAV.II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'2024'!$C$6</c:f>
              <c:numCache>
                <c:formatCode>General</c:formatCode>
                <c:ptCount val="1"/>
                <c:pt idx="0">
                  <c:v>23525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2BD-4468-816F-924BB3544E6B}"/>
            </c:ext>
          </c:extLst>
        </c:ser>
        <c:ser>
          <c:idx val="2"/>
          <c:order val="2"/>
          <c:tx>
            <c:strRef>
              <c:f>'2024'!$D$2</c:f>
              <c:strCache>
                <c:ptCount val="1"/>
                <c:pt idx="0">
                  <c:v>Oper.tr.I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'2024'!$D$6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2BD-4468-816F-924BB3544E6B}"/>
            </c:ext>
          </c:extLst>
        </c:ser>
        <c:ser>
          <c:idx val="3"/>
          <c:order val="3"/>
          <c:tx>
            <c:strRef>
              <c:f>'2024'!$E$2</c:f>
              <c:strCache>
                <c:ptCount val="1"/>
                <c:pt idx="0">
                  <c:v>Rybárna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'2024'!$E$6</c:f>
              <c:numCache>
                <c:formatCode>General</c:formatCode>
                <c:ptCount val="1"/>
                <c:pt idx="0">
                  <c:v>7.5679999999999996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2BD-4468-816F-924BB3544E6B}"/>
            </c:ext>
          </c:extLst>
        </c:ser>
        <c:ser>
          <c:idx val="4"/>
          <c:order val="4"/>
          <c:tx>
            <c:strRef>
              <c:f>'2024'!$M$2</c:f>
              <c:strCache>
                <c:ptCount val="1"/>
                <c:pt idx="0">
                  <c:v>STÁJE vše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'2024'!$M$6</c:f>
              <c:numCache>
                <c:formatCode>0.000</c:formatCode>
                <c:ptCount val="1"/>
                <c:pt idx="0">
                  <c:v>28.67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92BD-4468-816F-924BB3544E6B}"/>
            </c:ext>
          </c:extLst>
        </c:ser>
        <c:ser>
          <c:idx val="5"/>
          <c:order val="5"/>
          <c:tx>
            <c:strRef>
              <c:f>'2024'!$F$2</c:f>
              <c:strCache>
                <c:ptCount val="1"/>
                <c:pt idx="0">
                  <c:v>Čist.st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'2024'!$F$6</c:f>
              <c:numCache>
                <c:formatCode>General</c:formatCode>
                <c:ptCount val="1"/>
                <c:pt idx="0">
                  <c:v>1.754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92BD-4468-816F-924BB3544E6B}"/>
            </c:ext>
          </c:extLst>
        </c:ser>
        <c:ser>
          <c:idx val="6"/>
          <c:order val="6"/>
          <c:tx>
            <c:strRef>
              <c:f>'2024'!$G$2</c:f>
              <c:strCache>
                <c:ptCount val="1"/>
                <c:pt idx="0">
                  <c:v>Kotelna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'2024'!$G$6</c:f>
              <c:numCache>
                <c:formatCode>General</c:formatCode>
                <c:ptCount val="1"/>
                <c:pt idx="0">
                  <c:v>0.105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92BD-4468-816F-924BB3544E6B}"/>
            </c:ext>
          </c:extLst>
        </c:ser>
        <c:ser>
          <c:idx val="7"/>
          <c:order val="7"/>
          <c:tx>
            <c:strRef>
              <c:f>'2024'!$H$2</c:f>
              <c:strCache>
                <c:ptCount val="1"/>
                <c:pt idx="0">
                  <c:v>PAV.I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'2024'!$H$6</c:f>
              <c:numCache>
                <c:formatCode>0.000</c:formatCode>
                <c:ptCount val="1"/>
                <c:pt idx="0">
                  <c:v>17.204000000000001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92BD-4468-816F-924BB3544E6B}"/>
            </c:ext>
          </c:extLst>
        </c:ser>
        <c:ser>
          <c:idx val="8"/>
          <c:order val="8"/>
          <c:tx>
            <c:strRef>
              <c:f>'2024'!$J$2</c:f>
              <c:strCache>
                <c:ptCount val="1"/>
                <c:pt idx="0">
                  <c:v>MBL pav.3</c:v>
                </c:pt>
              </c:strCache>
            </c:strRef>
          </c:tx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'2024'!$J$6</c:f>
              <c:numCache>
                <c:formatCode>General</c:formatCode>
                <c:ptCount val="1"/>
                <c:pt idx="0">
                  <c:v>1.1579999999999999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92BD-4468-816F-924BB3544E6B}"/>
            </c:ext>
          </c:extLst>
        </c:ser>
        <c:ser>
          <c:idx val="9"/>
          <c:order val="9"/>
          <c:tx>
            <c:strRef>
              <c:f>'2024'!$K$2</c:f>
              <c:strCache>
                <c:ptCount val="1"/>
                <c:pt idx="0">
                  <c:v>PORÁŽ.</c:v>
                </c:pt>
              </c:strCache>
            </c:strRef>
          </c:tx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'2024'!$K$6</c:f>
              <c:numCache>
                <c:formatCode>General</c:formatCode>
                <c:ptCount val="1"/>
                <c:pt idx="0">
                  <c:v>0.74299999999999999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92BD-4468-816F-924BB3544E6B}"/>
            </c:ext>
          </c:extLst>
        </c:ser>
        <c:ser>
          <c:idx val="10"/>
          <c:order val="10"/>
          <c:tx>
            <c:strRef>
              <c:f>'2024'!#REF!</c:f>
              <c:strCache>
                <c:ptCount val="1"/>
                <c:pt idx="0">
                  <c:v>OSTATNÍ</c:v>
                </c:pt>
              </c:strCache>
            </c:strRef>
          </c:tx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'2024'!#REF!</c:f>
              <c:numCache>
                <c:formatCode>General</c:formatCode>
                <c:ptCount val="1"/>
              </c:numCache>
            </c:numRef>
          </c:val>
          <c:extLst>
            <c:ext xmlns:c16="http://schemas.microsoft.com/office/drawing/2014/chart" uri="{C3380CC4-5D6E-409C-BE32-E72D297353CC}">
              <c16:uniqueId val="{0000000B-92BD-4468-816F-924BB3544E6B}"/>
            </c:ext>
          </c:extLst>
        </c:ser>
        <c:ser>
          <c:idx val="11"/>
          <c:order val="11"/>
          <c:tx>
            <c:strRef>
              <c:f>'2024'!$S$2</c:f>
              <c:strCache>
                <c:ptCount val="1"/>
                <c:pt idx="0">
                  <c:v>CELKOVÁ*10</c:v>
                </c:pt>
              </c:strCache>
            </c:strRef>
          </c:tx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'2024'!$S$6</c:f>
              <c:numCache>
                <c:formatCode>0.00</c:formatCode>
                <c:ptCount val="1"/>
                <c:pt idx="0">
                  <c:v>44573.497000000003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92BD-4468-816F-924BB3544E6B}"/>
            </c:ext>
          </c:extLst>
        </c:ser>
        <c:ser>
          <c:idx val="12"/>
          <c:order val="12"/>
          <c:tx>
            <c:strRef>
              <c:f>'2024'!$T$3</c:f>
              <c:strCache>
                <c:ptCount val="1"/>
                <c:pt idx="0">
                  <c:v>naše měř.*10</c:v>
                </c:pt>
              </c:strCache>
            </c:strRef>
          </c:tx>
          <c:spPr>
            <a:solidFill>
              <a:schemeClr val="accent1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'2024'!$T$6</c:f>
              <c:numCache>
                <c:formatCode>General</c:formatCode>
                <c:ptCount val="1"/>
                <c:pt idx="0">
                  <c:v>111.459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92BD-4468-816F-924BB3544E6B}"/>
            </c:ext>
          </c:extLst>
        </c:ser>
        <c:ser>
          <c:idx val="13"/>
          <c:order val="13"/>
          <c:tx>
            <c:strRef>
              <c:f>'2024'!$U$3</c:f>
              <c:strCache>
                <c:ptCount val="1"/>
                <c:pt idx="0">
                  <c:v>PR.PL.</c:v>
                </c:pt>
              </c:strCache>
            </c:strRef>
          </c:tx>
          <c:spPr>
            <a:solidFill>
              <a:schemeClr val="accent2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'2024'!$U$6</c:f>
              <c:numCache>
                <c:formatCode>General</c:formatCode>
                <c:ptCount val="1"/>
              </c:numCache>
            </c:numRef>
          </c:val>
          <c:extLst>
            <c:ext xmlns:c16="http://schemas.microsoft.com/office/drawing/2014/chart" uri="{C3380CC4-5D6E-409C-BE32-E72D297353CC}">
              <c16:uniqueId val="{0000000E-92BD-4468-816F-924BB3544E6B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465601536"/>
        <c:axId val="465601928"/>
      </c:barChart>
      <c:catAx>
        <c:axId val="4656015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465601928"/>
        <c:crosses val="autoZero"/>
        <c:auto val="1"/>
        <c:lblAlgn val="ctr"/>
        <c:lblOffset val="100"/>
        <c:noMultiLvlLbl val="0"/>
      </c:catAx>
      <c:valAx>
        <c:axId val="4656019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465601536"/>
        <c:crosses val="autoZero"/>
        <c:crossBetween val="between"/>
      </c:valAx>
      <c:spPr>
        <a:solidFill>
          <a:schemeClr val="lt1"/>
        </a:solidFill>
        <a:ln w="25400" cap="flat" cmpd="sng" algn="ctr">
          <a:solidFill>
            <a:schemeClr val="dk1"/>
          </a:solidFill>
          <a:prstDash val="solid"/>
        </a:ln>
        <a:effectLst/>
      </c:spPr>
    </c:plotArea>
    <c:legend>
      <c:legendPos val="b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</c:legendEntry>
      <c:layout>
        <c:manualLayout>
          <c:xMode val="edge"/>
          <c:yMode val="edge"/>
          <c:x val="7.4171410854702219E-2"/>
          <c:y val="0.95566836899047325"/>
          <c:w val="0.81499719357890854"/>
          <c:h val="3.270372225839623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80314965" l="0.70866141732283472" r="0.70866141732283472" t="0.78740157480314965" header="0.31496062992125984" footer="0.31496062992125984"/>
    <c:pageSetup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cs-CZ"/>
              <a:t>odběr </a:t>
            </a:r>
            <a:r>
              <a:rPr lang="cs-CZ" baseline="0"/>
              <a:t>elektro</a:t>
            </a:r>
            <a:r>
              <a:rPr lang="cs-CZ"/>
              <a:t> </a:t>
            </a:r>
            <a:r>
              <a:rPr lang="en-US"/>
              <a:t> </a:t>
            </a:r>
            <a:r>
              <a:rPr lang="cs-CZ"/>
              <a:t>duben</a:t>
            </a:r>
            <a:r>
              <a:rPr lang="en-US"/>
              <a:t> 20</a:t>
            </a:r>
            <a:r>
              <a:rPr lang="cs-CZ"/>
              <a:t>22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title>
    <c:autoTitleDeleted val="0"/>
    <c:plotArea>
      <c:layout>
        <c:manualLayout>
          <c:layoutTarget val="inner"/>
          <c:xMode val="edge"/>
          <c:yMode val="edge"/>
          <c:x val="3.7550686223452076E-2"/>
          <c:y val="7.9631795097325764E-2"/>
          <c:w val="0.8420932159447484"/>
          <c:h val="0.8388306230285391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'2024'!$B$2</c:f>
              <c:strCache>
                <c:ptCount val="1"/>
                <c:pt idx="0">
                  <c:v>PAV.III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4267-4196-9493-EB9B4261C663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'2024'!$B$7</c:f>
              <c:numCache>
                <c:formatCode>General</c:formatCode>
                <c:ptCount val="1"/>
              </c:numCache>
            </c:numRef>
          </c:val>
          <c:extLst>
            <c:ext xmlns:c16="http://schemas.microsoft.com/office/drawing/2014/chart" uri="{C3380CC4-5D6E-409C-BE32-E72D297353CC}">
              <c16:uniqueId val="{00000001-4267-4196-9493-EB9B4261C663}"/>
            </c:ext>
          </c:extLst>
        </c:ser>
        <c:ser>
          <c:idx val="1"/>
          <c:order val="1"/>
          <c:tx>
            <c:strRef>
              <c:f>'2024'!$C$2</c:f>
              <c:strCache>
                <c:ptCount val="1"/>
                <c:pt idx="0">
                  <c:v>PAV.II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'2024'!$C$7</c:f>
              <c:numCache>
                <c:formatCode>General</c:formatCode>
                <c:ptCount val="1"/>
              </c:numCache>
            </c:numRef>
          </c:val>
          <c:extLst>
            <c:ext xmlns:c16="http://schemas.microsoft.com/office/drawing/2014/chart" uri="{C3380CC4-5D6E-409C-BE32-E72D297353CC}">
              <c16:uniqueId val="{00000002-4267-4196-9493-EB9B4261C663}"/>
            </c:ext>
          </c:extLst>
        </c:ser>
        <c:ser>
          <c:idx val="2"/>
          <c:order val="2"/>
          <c:tx>
            <c:strRef>
              <c:f>'2024'!$D$2</c:f>
              <c:strCache>
                <c:ptCount val="1"/>
                <c:pt idx="0">
                  <c:v>Oper.tr.I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'2024'!$D$7</c:f>
              <c:numCache>
                <c:formatCode>General</c:formatCode>
                <c:ptCount val="1"/>
              </c:numCache>
            </c:numRef>
          </c:val>
          <c:extLst>
            <c:ext xmlns:c16="http://schemas.microsoft.com/office/drawing/2014/chart" uri="{C3380CC4-5D6E-409C-BE32-E72D297353CC}">
              <c16:uniqueId val="{00000003-4267-4196-9493-EB9B4261C663}"/>
            </c:ext>
          </c:extLst>
        </c:ser>
        <c:ser>
          <c:idx val="3"/>
          <c:order val="3"/>
          <c:tx>
            <c:strRef>
              <c:f>'2024'!$E$2</c:f>
              <c:strCache>
                <c:ptCount val="1"/>
                <c:pt idx="0">
                  <c:v>Rybárna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'2024'!$E$7</c:f>
              <c:numCache>
                <c:formatCode>General</c:formatCode>
                <c:ptCount val="1"/>
              </c:numCache>
            </c:numRef>
          </c:val>
          <c:extLst>
            <c:ext xmlns:c16="http://schemas.microsoft.com/office/drawing/2014/chart" uri="{C3380CC4-5D6E-409C-BE32-E72D297353CC}">
              <c16:uniqueId val="{00000004-4267-4196-9493-EB9B4261C663}"/>
            </c:ext>
          </c:extLst>
        </c:ser>
        <c:ser>
          <c:idx val="4"/>
          <c:order val="4"/>
          <c:tx>
            <c:strRef>
              <c:f>'2024'!$M$2</c:f>
              <c:strCache>
                <c:ptCount val="1"/>
                <c:pt idx="0">
                  <c:v>STÁJE vše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'2024'!$M$7</c:f>
              <c:numCache>
                <c:formatCode>General</c:formatCode>
                <c:ptCount val="1"/>
              </c:numCache>
            </c:numRef>
          </c:val>
          <c:extLst>
            <c:ext xmlns:c16="http://schemas.microsoft.com/office/drawing/2014/chart" uri="{C3380CC4-5D6E-409C-BE32-E72D297353CC}">
              <c16:uniqueId val="{00000005-4267-4196-9493-EB9B4261C663}"/>
            </c:ext>
          </c:extLst>
        </c:ser>
        <c:ser>
          <c:idx val="5"/>
          <c:order val="5"/>
          <c:tx>
            <c:strRef>
              <c:f>'2024'!$F$2</c:f>
              <c:strCache>
                <c:ptCount val="1"/>
                <c:pt idx="0">
                  <c:v>Čist.st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'2024'!$F$7</c:f>
              <c:numCache>
                <c:formatCode>General</c:formatCode>
                <c:ptCount val="1"/>
              </c:numCache>
            </c:numRef>
          </c:val>
          <c:extLst>
            <c:ext xmlns:c16="http://schemas.microsoft.com/office/drawing/2014/chart" uri="{C3380CC4-5D6E-409C-BE32-E72D297353CC}">
              <c16:uniqueId val="{00000006-4267-4196-9493-EB9B4261C663}"/>
            </c:ext>
          </c:extLst>
        </c:ser>
        <c:ser>
          <c:idx val="6"/>
          <c:order val="6"/>
          <c:tx>
            <c:strRef>
              <c:f>'2024'!$G$2</c:f>
              <c:strCache>
                <c:ptCount val="1"/>
                <c:pt idx="0">
                  <c:v>Kotelna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'2024'!$G$7</c:f>
              <c:numCache>
                <c:formatCode>General</c:formatCode>
                <c:ptCount val="1"/>
              </c:numCache>
            </c:numRef>
          </c:val>
          <c:extLst>
            <c:ext xmlns:c16="http://schemas.microsoft.com/office/drawing/2014/chart" uri="{C3380CC4-5D6E-409C-BE32-E72D297353CC}">
              <c16:uniqueId val="{00000007-4267-4196-9493-EB9B4261C663}"/>
            </c:ext>
          </c:extLst>
        </c:ser>
        <c:ser>
          <c:idx val="7"/>
          <c:order val="7"/>
          <c:tx>
            <c:strRef>
              <c:f>'2024'!$H$2</c:f>
              <c:strCache>
                <c:ptCount val="1"/>
                <c:pt idx="0">
                  <c:v>PAV.I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'2024'!$H$7</c:f>
              <c:numCache>
                <c:formatCode>General</c:formatCode>
                <c:ptCount val="1"/>
              </c:numCache>
            </c:numRef>
          </c:val>
          <c:extLst>
            <c:ext xmlns:c16="http://schemas.microsoft.com/office/drawing/2014/chart" uri="{C3380CC4-5D6E-409C-BE32-E72D297353CC}">
              <c16:uniqueId val="{00000008-4267-4196-9493-EB9B4261C663}"/>
            </c:ext>
          </c:extLst>
        </c:ser>
        <c:ser>
          <c:idx val="8"/>
          <c:order val="8"/>
          <c:tx>
            <c:strRef>
              <c:f>'2024'!$J$2</c:f>
              <c:strCache>
                <c:ptCount val="1"/>
                <c:pt idx="0">
                  <c:v>MBL pav.3</c:v>
                </c:pt>
              </c:strCache>
            </c:strRef>
          </c:tx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'2024'!$J$7</c:f>
              <c:numCache>
                <c:formatCode>General</c:formatCode>
                <c:ptCount val="1"/>
              </c:numCache>
            </c:numRef>
          </c:val>
          <c:extLst>
            <c:ext xmlns:c16="http://schemas.microsoft.com/office/drawing/2014/chart" uri="{C3380CC4-5D6E-409C-BE32-E72D297353CC}">
              <c16:uniqueId val="{00000009-4267-4196-9493-EB9B4261C663}"/>
            </c:ext>
          </c:extLst>
        </c:ser>
        <c:ser>
          <c:idx val="9"/>
          <c:order val="9"/>
          <c:tx>
            <c:strRef>
              <c:f>'2024'!$K$2</c:f>
              <c:strCache>
                <c:ptCount val="1"/>
                <c:pt idx="0">
                  <c:v>PORÁŽ.</c:v>
                </c:pt>
              </c:strCache>
            </c:strRef>
          </c:tx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'2024'!$K$7</c:f>
              <c:numCache>
                <c:formatCode>General</c:formatCode>
                <c:ptCount val="1"/>
              </c:numCache>
            </c:numRef>
          </c:val>
          <c:extLst>
            <c:ext xmlns:c16="http://schemas.microsoft.com/office/drawing/2014/chart" uri="{C3380CC4-5D6E-409C-BE32-E72D297353CC}">
              <c16:uniqueId val="{0000000A-4267-4196-9493-EB9B4261C663}"/>
            </c:ext>
          </c:extLst>
        </c:ser>
        <c:ser>
          <c:idx val="10"/>
          <c:order val="10"/>
          <c:tx>
            <c:strRef>
              <c:f>'2024'!#REF!</c:f>
              <c:strCache>
                <c:ptCount val="1"/>
                <c:pt idx="0">
                  <c:v>OSTATNÍ</c:v>
                </c:pt>
              </c:strCache>
            </c:strRef>
          </c:tx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'2024'!#REF!</c:f>
              <c:numCache>
                <c:formatCode>General</c:formatCode>
                <c:ptCount val="1"/>
              </c:numCache>
            </c:numRef>
          </c:val>
          <c:extLst>
            <c:ext xmlns:c16="http://schemas.microsoft.com/office/drawing/2014/chart" uri="{C3380CC4-5D6E-409C-BE32-E72D297353CC}">
              <c16:uniqueId val="{0000000B-4267-4196-9493-EB9B4261C663}"/>
            </c:ext>
          </c:extLst>
        </c:ser>
        <c:ser>
          <c:idx val="11"/>
          <c:order val="11"/>
          <c:tx>
            <c:strRef>
              <c:f>'2024'!$S$2</c:f>
              <c:strCache>
                <c:ptCount val="1"/>
                <c:pt idx="0">
                  <c:v>CELKOVÁ*10</c:v>
                </c:pt>
              </c:strCache>
            </c:strRef>
          </c:tx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'2024'!$S$7</c:f>
              <c:numCache>
                <c:formatCode>0.00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4267-4196-9493-EB9B4261C663}"/>
            </c:ext>
          </c:extLst>
        </c:ser>
        <c:ser>
          <c:idx val="12"/>
          <c:order val="12"/>
          <c:tx>
            <c:strRef>
              <c:f>'2024'!$T$3</c:f>
              <c:strCache>
                <c:ptCount val="1"/>
                <c:pt idx="0">
                  <c:v>naše měř.*10</c:v>
                </c:pt>
              </c:strCache>
            </c:strRef>
          </c:tx>
          <c:spPr>
            <a:solidFill>
              <a:schemeClr val="accent1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'2024'!$T$7</c:f>
              <c:numCache>
                <c:formatCode>General</c:formatCode>
                <c:ptCount val="1"/>
              </c:numCache>
            </c:numRef>
          </c:val>
          <c:extLst>
            <c:ext xmlns:c16="http://schemas.microsoft.com/office/drawing/2014/chart" uri="{C3380CC4-5D6E-409C-BE32-E72D297353CC}">
              <c16:uniqueId val="{0000000D-4267-4196-9493-EB9B4261C663}"/>
            </c:ext>
          </c:extLst>
        </c:ser>
        <c:ser>
          <c:idx val="13"/>
          <c:order val="13"/>
          <c:tx>
            <c:strRef>
              <c:f>'2024'!$U$3</c:f>
              <c:strCache>
                <c:ptCount val="1"/>
                <c:pt idx="0">
                  <c:v>PR.PL.</c:v>
                </c:pt>
              </c:strCache>
            </c:strRef>
          </c:tx>
          <c:spPr>
            <a:solidFill>
              <a:schemeClr val="accent2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'2024'!$U$7</c:f>
              <c:numCache>
                <c:formatCode>General</c:formatCode>
                <c:ptCount val="1"/>
              </c:numCache>
            </c:numRef>
          </c:val>
          <c:extLst>
            <c:ext xmlns:c16="http://schemas.microsoft.com/office/drawing/2014/chart" uri="{C3380CC4-5D6E-409C-BE32-E72D297353CC}">
              <c16:uniqueId val="{0000000E-4267-4196-9493-EB9B4261C663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461128768"/>
        <c:axId val="461121320"/>
      </c:barChart>
      <c:catAx>
        <c:axId val="4611287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461121320"/>
        <c:crosses val="autoZero"/>
        <c:auto val="1"/>
        <c:lblAlgn val="ctr"/>
        <c:lblOffset val="100"/>
        <c:noMultiLvlLbl val="0"/>
      </c:catAx>
      <c:valAx>
        <c:axId val="4611213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461128768"/>
        <c:crosses val="autoZero"/>
        <c:crossBetween val="between"/>
      </c:valAx>
      <c:spPr>
        <a:solidFill>
          <a:schemeClr val="lt1"/>
        </a:solidFill>
        <a:ln w="25400" cap="flat" cmpd="sng" algn="ctr">
          <a:solidFill>
            <a:schemeClr val="dk1"/>
          </a:solidFill>
          <a:prstDash val="solid"/>
        </a:ln>
        <a:effectLst/>
      </c:spPr>
    </c:plotArea>
    <c:legend>
      <c:legendPos val="b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</c:legendEntry>
      <c:layout>
        <c:manualLayout>
          <c:xMode val="edge"/>
          <c:yMode val="edge"/>
          <c:x val="8.6391370121504663E-2"/>
          <c:y val="0.95566836899047325"/>
          <c:w val="0.7837684087859691"/>
          <c:h val="3.270372225839623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80314965" l="0.70866141732283472" r="0.70866141732283472" t="0.78740157480314965" header="0.31496062992125984" footer="0.31496062992125984"/>
    <c:pageSetup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cs-CZ"/>
              <a:t>odběr </a:t>
            </a:r>
            <a:r>
              <a:rPr lang="cs-CZ" baseline="0"/>
              <a:t>elektro</a:t>
            </a:r>
            <a:r>
              <a:rPr lang="cs-CZ"/>
              <a:t> </a:t>
            </a:r>
            <a:r>
              <a:rPr lang="en-US"/>
              <a:t> </a:t>
            </a:r>
            <a:r>
              <a:rPr lang="cs-CZ"/>
              <a:t>květen</a:t>
            </a:r>
            <a:r>
              <a:rPr lang="en-US"/>
              <a:t> 20</a:t>
            </a:r>
            <a:r>
              <a:rPr lang="cs-CZ"/>
              <a:t>22</a:t>
            </a:r>
            <a:endParaRPr lang="en-US"/>
          </a:p>
        </c:rich>
      </c:tx>
      <c:layout>
        <c:manualLayout>
          <c:xMode val="edge"/>
          <c:yMode val="edge"/>
          <c:x val="0.39174805287831893"/>
          <c:y val="1.550387833484073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title>
    <c:autoTitleDeleted val="0"/>
    <c:plotArea>
      <c:layout>
        <c:manualLayout>
          <c:layoutTarget val="inner"/>
          <c:xMode val="edge"/>
          <c:yMode val="edge"/>
          <c:x val="3.7550686223452076E-2"/>
          <c:y val="7.9631795097325764E-2"/>
          <c:w val="0.85702872171528455"/>
          <c:h val="0.8388306230285391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'2024'!$B$2</c:f>
              <c:strCache>
                <c:ptCount val="1"/>
                <c:pt idx="0">
                  <c:v>PAV.III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0EFC-4E7A-98FE-29875FE82D0E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'2024'!$B$8</c:f>
              <c:numCache>
                <c:formatCode>General</c:formatCode>
                <c:ptCount val="1"/>
              </c:numCache>
            </c:numRef>
          </c:val>
          <c:extLst>
            <c:ext xmlns:c16="http://schemas.microsoft.com/office/drawing/2014/chart" uri="{C3380CC4-5D6E-409C-BE32-E72D297353CC}">
              <c16:uniqueId val="{00000001-0EFC-4E7A-98FE-29875FE82D0E}"/>
            </c:ext>
          </c:extLst>
        </c:ser>
        <c:ser>
          <c:idx val="1"/>
          <c:order val="1"/>
          <c:tx>
            <c:strRef>
              <c:f>'2024'!$C$2</c:f>
              <c:strCache>
                <c:ptCount val="1"/>
                <c:pt idx="0">
                  <c:v>PAV.II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'2024'!$C$8</c:f>
              <c:numCache>
                <c:formatCode>General</c:formatCode>
                <c:ptCount val="1"/>
              </c:numCache>
            </c:numRef>
          </c:val>
          <c:extLst>
            <c:ext xmlns:c16="http://schemas.microsoft.com/office/drawing/2014/chart" uri="{C3380CC4-5D6E-409C-BE32-E72D297353CC}">
              <c16:uniqueId val="{00000002-0EFC-4E7A-98FE-29875FE82D0E}"/>
            </c:ext>
          </c:extLst>
        </c:ser>
        <c:ser>
          <c:idx val="2"/>
          <c:order val="2"/>
          <c:tx>
            <c:strRef>
              <c:f>'2024'!$D$2</c:f>
              <c:strCache>
                <c:ptCount val="1"/>
                <c:pt idx="0">
                  <c:v>Oper.tr.I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'2024'!$D$8</c:f>
              <c:numCache>
                <c:formatCode>General</c:formatCode>
                <c:ptCount val="1"/>
              </c:numCache>
            </c:numRef>
          </c:val>
          <c:extLst>
            <c:ext xmlns:c16="http://schemas.microsoft.com/office/drawing/2014/chart" uri="{C3380CC4-5D6E-409C-BE32-E72D297353CC}">
              <c16:uniqueId val="{00000003-0EFC-4E7A-98FE-29875FE82D0E}"/>
            </c:ext>
          </c:extLst>
        </c:ser>
        <c:ser>
          <c:idx val="3"/>
          <c:order val="3"/>
          <c:tx>
            <c:strRef>
              <c:f>'2024'!$E$2</c:f>
              <c:strCache>
                <c:ptCount val="1"/>
                <c:pt idx="0">
                  <c:v>Rybárna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'2024'!$E$8</c:f>
              <c:numCache>
                <c:formatCode>General</c:formatCode>
                <c:ptCount val="1"/>
              </c:numCache>
            </c:numRef>
          </c:val>
          <c:extLst>
            <c:ext xmlns:c16="http://schemas.microsoft.com/office/drawing/2014/chart" uri="{C3380CC4-5D6E-409C-BE32-E72D297353CC}">
              <c16:uniqueId val="{00000004-0EFC-4E7A-98FE-29875FE82D0E}"/>
            </c:ext>
          </c:extLst>
        </c:ser>
        <c:ser>
          <c:idx val="4"/>
          <c:order val="4"/>
          <c:tx>
            <c:strRef>
              <c:f>'2024'!$M$2</c:f>
              <c:strCache>
                <c:ptCount val="1"/>
                <c:pt idx="0">
                  <c:v>STÁJE vše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'2024'!$M$8</c:f>
              <c:numCache>
                <c:formatCode>General</c:formatCode>
                <c:ptCount val="1"/>
              </c:numCache>
            </c:numRef>
          </c:val>
          <c:extLst>
            <c:ext xmlns:c16="http://schemas.microsoft.com/office/drawing/2014/chart" uri="{C3380CC4-5D6E-409C-BE32-E72D297353CC}">
              <c16:uniqueId val="{00000005-0EFC-4E7A-98FE-29875FE82D0E}"/>
            </c:ext>
          </c:extLst>
        </c:ser>
        <c:ser>
          <c:idx val="5"/>
          <c:order val="5"/>
          <c:tx>
            <c:strRef>
              <c:f>'2024'!$F$2</c:f>
              <c:strCache>
                <c:ptCount val="1"/>
                <c:pt idx="0">
                  <c:v>Čist.st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'2024'!$F$8</c:f>
              <c:numCache>
                <c:formatCode>General</c:formatCode>
                <c:ptCount val="1"/>
              </c:numCache>
            </c:numRef>
          </c:val>
          <c:extLst>
            <c:ext xmlns:c16="http://schemas.microsoft.com/office/drawing/2014/chart" uri="{C3380CC4-5D6E-409C-BE32-E72D297353CC}">
              <c16:uniqueId val="{00000006-0EFC-4E7A-98FE-29875FE82D0E}"/>
            </c:ext>
          </c:extLst>
        </c:ser>
        <c:ser>
          <c:idx val="6"/>
          <c:order val="6"/>
          <c:tx>
            <c:strRef>
              <c:f>'2024'!$G$2</c:f>
              <c:strCache>
                <c:ptCount val="1"/>
                <c:pt idx="0">
                  <c:v>Kotelna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'2024'!$G$8</c:f>
              <c:numCache>
                <c:formatCode>General</c:formatCode>
                <c:ptCount val="1"/>
              </c:numCache>
            </c:numRef>
          </c:val>
          <c:extLst>
            <c:ext xmlns:c16="http://schemas.microsoft.com/office/drawing/2014/chart" uri="{C3380CC4-5D6E-409C-BE32-E72D297353CC}">
              <c16:uniqueId val="{00000007-0EFC-4E7A-98FE-29875FE82D0E}"/>
            </c:ext>
          </c:extLst>
        </c:ser>
        <c:ser>
          <c:idx val="7"/>
          <c:order val="7"/>
          <c:tx>
            <c:strRef>
              <c:f>'2024'!$H$2</c:f>
              <c:strCache>
                <c:ptCount val="1"/>
                <c:pt idx="0">
                  <c:v>PAV.I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'2024'!$H$8</c:f>
              <c:numCache>
                <c:formatCode>0.000</c:formatCode>
                <c:ptCount val="1"/>
              </c:numCache>
            </c:numRef>
          </c:val>
          <c:extLst>
            <c:ext xmlns:c16="http://schemas.microsoft.com/office/drawing/2014/chart" uri="{C3380CC4-5D6E-409C-BE32-E72D297353CC}">
              <c16:uniqueId val="{00000008-0EFC-4E7A-98FE-29875FE82D0E}"/>
            </c:ext>
          </c:extLst>
        </c:ser>
        <c:ser>
          <c:idx val="8"/>
          <c:order val="8"/>
          <c:tx>
            <c:strRef>
              <c:f>'2024'!$J$2</c:f>
              <c:strCache>
                <c:ptCount val="1"/>
                <c:pt idx="0">
                  <c:v>MBL pav.3</c:v>
                </c:pt>
              </c:strCache>
            </c:strRef>
          </c:tx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'2024'!$J$8</c:f>
              <c:numCache>
                <c:formatCode>General</c:formatCode>
                <c:ptCount val="1"/>
              </c:numCache>
            </c:numRef>
          </c:val>
          <c:extLst>
            <c:ext xmlns:c16="http://schemas.microsoft.com/office/drawing/2014/chart" uri="{C3380CC4-5D6E-409C-BE32-E72D297353CC}">
              <c16:uniqueId val="{00000009-0EFC-4E7A-98FE-29875FE82D0E}"/>
            </c:ext>
          </c:extLst>
        </c:ser>
        <c:ser>
          <c:idx val="9"/>
          <c:order val="9"/>
          <c:tx>
            <c:strRef>
              <c:f>'2024'!$K$2</c:f>
              <c:strCache>
                <c:ptCount val="1"/>
                <c:pt idx="0">
                  <c:v>PORÁŽ.</c:v>
                </c:pt>
              </c:strCache>
            </c:strRef>
          </c:tx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'2024'!$K$8</c:f>
              <c:numCache>
                <c:formatCode>General</c:formatCode>
                <c:ptCount val="1"/>
              </c:numCache>
            </c:numRef>
          </c:val>
          <c:extLst>
            <c:ext xmlns:c16="http://schemas.microsoft.com/office/drawing/2014/chart" uri="{C3380CC4-5D6E-409C-BE32-E72D297353CC}">
              <c16:uniqueId val="{0000000A-0EFC-4E7A-98FE-29875FE82D0E}"/>
            </c:ext>
          </c:extLst>
        </c:ser>
        <c:ser>
          <c:idx val="10"/>
          <c:order val="10"/>
          <c:tx>
            <c:strRef>
              <c:f>'2024'!#REF!</c:f>
              <c:strCache>
                <c:ptCount val="1"/>
                <c:pt idx="0">
                  <c:v>OSTATNÍ</c:v>
                </c:pt>
              </c:strCache>
            </c:strRef>
          </c:tx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'2024'!#REF!</c:f>
              <c:numCache>
                <c:formatCode>General</c:formatCode>
                <c:ptCount val="1"/>
              </c:numCache>
            </c:numRef>
          </c:val>
          <c:extLst>
            <c:ext xmlns:c16="http://schemas.microsoft.com/office/drawing/2014/chart" uri="{C3380CC4-5D6E-409C-BE32-E72D297353CC}">
              <c16:uniqueId val="{0000000B-0EFC-4E7A-98FE-29875FE82D0E}"/>
            </c:ext>
          </c:extLst>
        </c:ser>
        <c:ser>
          <c:idx val="11"/>
          <c:order val="11"/>
          <c:tx>
            <c:strRef>
              <c:f>'2024'!$S$2</c:f>
              <c:strCache>
                <c:ptCount val="1"/>
                <c:pt idx="0">
                  <c:v>CELKOVÁ*10</c:v>
                </c:pt>
              </c:strCache>
            </c:strRef>
          </c:tx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'2024'!$S$8</c:f>
              <c:numCache>
                <c:formatCode>0.00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0EFC-4E7A-98FE-29875FE82D0E}"/>
            </c:ext>
          </c:extLst>
        </c:ser>
        <c:ser>
          <c:idx val="12"/>
          <c:order val="12"/>
          <c:tx>
            <c:strRef>
              <c:f>'2024'!$T$3</c:f>
              <c:strCache>
                <c:ptCount val="1"/>
                <c:pt idx="0">
                  <c:v>naše měř.*10</c:v>
                </c:pt>
              </c:strCache>
            </c:strRef>
          </c:tx>
          <c:spPr>
            <a:solidFill>
              <a:schemeClr val="accent1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'2024'!$T$8</c:f>
              <c:numCache>
                <c:formatCode>General</c:formatCode>
                <c:ptCount val="1"/>
              </c:numCache>
            </c:numRef>
          </c:val>
          <c:extLst>
            <c:ext xmlns:c16="http://schemas.microsoft.com/office/drawing/2014/chart" uri="{C3380CC4-5D6E-409C-BE32-E72D297353CC}">
              <c16:uniqueId val="{0000000D-0EFC-4E7A-98FE-29875FE82D0E}"/>
            </c:ext>
          </c:extLst>
        </c:ser>
        <c:ser>
          <c:idx val="13"/>
          <c:order val="13"/>
          <c:tx>
            <c:strRef>
              <c:f>'2024'!$U$3</c:f>
              <c:strCache>
                <c:ptCount val="1"/>
                <c:pt idx="0">
                  <c:v>PR.PL.</c:v>
                </c:pt>
              </c:strCache>
            </c:strRef>
          </c:tx>
          <c:spPr>
            <a:solidFill>
              <a:schemeClr val="accent2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'2024'!$U$8</c:f>
              <c:numCache>
                <c:formatCode>General</c:formatCode>
                <c:ptCount val="1"/>
              </c:numCache>
            </c:numRef>
          </c:val>
          <c:extLst>
            <c:ext xmlns:c16="http://schemas.microsoft.com/office/drawing/2014/chart" uri="{C3380CC4-5D6E-409C-BE32-E72D297353CC}">
              <c16:uniqueId val="{0000000E-0EFC-4E7A-98FE-29875FE82D0E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461125240"/>
        <c:axId val="461127200"/>
      </c:barChart>
      <c:catAx>
        <c:axId val="4611252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461127200"/>
        <c:crosses val="autoZero"/>
        <c:auto val="1"/>
        <c:lblAlgn val="ctr"/>
        <c:lblOffset val="100"/>
        <c:noMultiLvlLbl val="0"/>
      </c:catAx>
      <c:valAx>
        <c:axId val="4611272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461125240"/>
        <c:crosses val="autoZero"/>
        <c:crossBetween val="between"/>
      </c:valAx>
      <c:spPr>
        <a:solidFill>
          <a:schemeClr val="lt1"/>
        </a:solidFill>
        <a:ln w="25400" cap="flat" cmpd="sng" algn="ctr">
          <a:solidFill>
            <a:schemeClr val="dk1"/>
          </a:solidFill>
          <a:prstDash val="solid"/>
        </a:ln>
        <a:effectLst/>
      </c:spPr>
    </c:plotArea>
    <c:legend>
      <c:legendPos val="b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</c:legendEntry>
      <c:layout>
        <c:manualLayout>
          <c:xMode val="edge"/>
          <c:yMode val="edge"/>
          <c:x val="8.910691662523855E-2"/>
          <c:y val="0.95566836899047325"/>
          <c:w val="0.80141946106023931"/>
          <c:h val="3.270372225839623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80314965" l="0.70866141732283472" r="0.70866141732283472" t="0.78740157480314965" header="0.31496062992125984" footer="0.31496062992125984"/>
    <c:pageSetup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cs-CZ"/>
              <a:t>odběr </a:t>
            </a:r>
            <a:r>
              <a:rPr lang="cs-CZ" baseline="0"/>
              <a:t>elektro</a:t>
            </a:r>
            <a:r>
              <a:rPr lang="cs-CZ"/>
              <a:t> </a:t>
            </a:r>
            <a:r>
              <a:rPr lang="en-US"/>
              <a:t> </a:t>
            </a:r>
            <a:r>
              <a:rPr lang="cs-CZ"/>
              <a:t>červen</a:t>
            </a:r>
            <a:r>
              <a:rPr lang="en-US"/>
              <a:t> 20</a:t>
            </a:r>
            <a:r>
              <a:rPr lang="cs-CZ"/>
              <a:t>22</a:t>
            </a:r>
            <a:endParaRPr lang="en-US"/>
          </a:p>
        </c:rich>
      </c:tx>
      <c:layout>
        <c:manualLayout>
          <c:xMode val="edge"/>
          <c:yMode val="edge"/>
          <c:x val="0.32009162296668109"/>
          <c:y val="1.356589354298564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title>
    <c:autoTitleDeleted val="0"/>
    <c:plotArea>
      <c:layout>
        <c:manualLayout>
          <c:layoutTarget val="inner"/>
          <c:xMode val="edge"/>
          <c:yMode val="edge"/>
          <c:x val="3.7550686223452076E-2"/>
          <c:y val="7.9631795097325764E-2"/>
          <c:w val="0.87875309374515564"/>
          <c:h val="0.8388306230285391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'2024'!$B$2</c:f>
              <c:strCache>
                <c:ptCount val="1"/>
                <c:pt idx="0">
                  <c:v>PAV.III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69BF-4B3D-A83A-FFAF72D1CE8E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'2024'!$B$9</c:f>
              <c:numCache>
                <c:formatCode>General</c:formatCode>
                <c:ptCount val="1"/>
              </c:numCache>
            </c:numRef>
          </c:val>
          <c:extLst>
            <c:ext xmlns:c16="http://schemas.microsoft.com/office/drawing/2014/chart" uri="{C3380CC4-5D6E-409C-BE32-E72D297353CC}">
              <c16:uniqueId val="{00000001-69BF-4B3D-A83A-FFAF72D1CE8E}"/>
            </c:ext>
          </c:extLst>
        </c:ser>
        <c:ser>
          <c:idx val="1"/>
          <c:order val="1"/>
          <c:tx>
            <c:strRef>
              <c:f>'2024'!$C$2</c:f>
              <c:strCache>
                <c:ptCount val="1"/>
                <c:pt idx="0">
                  <c:v>PAV.II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'2024'!$C$9</c:f>
              <c:numCache>
                <c:formatCode>General</c:formatCode>
                <c:ptCount val="1"/>
              </c:numCache>
            </c:numRef>
          </c:val>
          <c:extLst>
            <c:ext xmlns:c16="http://schemas.microsoft.com/office/drawing/2014/chart" uri="{C3380CC4-5D6E-409C-BE32-E72D297353CC}">
              <c16:uniqueId val="{00000002-69BF-4B3D-A83A-FFAF72D1CE8E}"/>
            </c:ext>
          </c:extLst>
        </c:ser>
        <c:ser>
          <c:idx val="2"/>
          <c:order val="2"/>
          <c:tx>
            <c:strRef>
              <c:f>'2024'!$D$2</c:f>
              <c:strCache>
                <c:ptCount val="1"/>
                <c:pt idx="0">
                  <c:v>Oper.tr.I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'2024'!$D$9</c:f>
              <c:numCache>
                <c:formatCode>General</c:formatCode>
                <c:ptCount val="1"/>
              </c:numCache>
            </c:numRef>
          </c:val>
          <c:extLst>
            <c:ext xmlns:c16="http://schemas.microsoft.com/office/drawing/2014/chart" uri="{C3380CC4-5D6E-409C-BE32-E72D297353CC}">
              <c16:uniqueId val="{00000003-69BF-4B3D-A83A-FFAF72D1CE8E}"/>
            </c:ext>
          </c:extLst>
        </c:ser>
        <c:ser>
          <c:idx val="3"/>
          <c:order val="3"/>
          <c:tx>
            <c:strRef>
              <c:f>'2024'!$E$2</c:f>
              <c:strCache>
                <c:ptCount val="1"/>
                <c:pt idx="0">
                  <c:v>Rybárna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'2024'!$E$9</c:f>
              <c:numCache>
                <c:formatCode>General</c:formatCode>
                <c:ptCount val="1"/>
              </c:numCache>
            </c:numRef>
          </c:val>
          <c:extLst>
            <c:ext xmlns:c16="http://schemas.microsoft.com/office/drawing/2014/chart" uri="{C3380CC4-5D6E-409C-BE32-E72D297353CC}">
              <c16:uniqueId val="{00000004-69BF-4B3D-A83A-FFAF72D1CE8E}"/>
            </c:ext>
          </c:extLst>
        </c:ser>
        <c:ser>
          <c:idx val="4"/>
          <c:order val="4"/>
          <c:tx>
            <c:strRef>
              <c:f>'2024'!$M$2</c:f>
              <c:strCache>
                <c:ptCount val="1"/>
                <c:pt idx="0">
                  <c:v>STÁJE vše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'2024'!$M$9</c:f>
              <c:numCache>
                <c:formatCode>General</c:formatCode>
                <c:ptCount val="1"/>
              </c:numCache>
            </c:numRef>
          </c:val>
          <c:extLst>
            <c:ext xmlns:c16="http://schemas.microsoft.com/office/drawing/2014/chart" uri="{C3380CC4-5D6E-409C-BE32-E72D297353CC}">
              <c16:uniqueId val="{00000005-69BF-4B3D-A83A-FFAF72D1CE8E}"/>
            </c:ext>
          </c:extLst>
        </c:ser>
        <c:ser>
          <c:idx val="5"/>
          <c:order val="5"/>
          <c:tx>
            <c:strRef>
              <c:f>'2024'!$F$2</c:f>
              <c:strCache>
                <c:ptCount val="1"/>
                <c:pt idx="0">
                  <c:v>Čist.st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'2024'!$F$9</c:f>
              <c:numCache>
                <c:formatCode>General</c:formatCode>
                <c:ptCount val="1"/>
              </c:numCache>
            </c:numRef>
          </c:val>
          <c:extLst>
            <c:ext xmlns:c16="http://schemas.microsoft.com/office/drawing/2014/chart" uri="{C3380CC4-5D6E-409C-BE32-E72D297353CC}">
              <c16:uniqueId val="{00000006-69BF-4B3D-A83A-FFAF72D1CE8E}"/>
            </c:ext>
          </c:extLst>
        </c:ser>
        <c:ser>
          <c:idx val="6"/>
          <c:order val="6"/>
          <c:tx>
            <c:strRef>
              <c:f>'2024'!$G$2</c:f>
              <c:strCache>
                <c:ptCount val="1"/>
                <c:pt idx="0">
                  <c:v>Kotelna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'2024'!$G$9</c:f>
              <c:numCache>
                <c:formatCode>General</c:formatCode>
                <c:ptCount val="1"/>
              </c:numCache>
            </c:numRef>
          </c:val>
          <c:extLst>
            <c:ext xmlns:c16="http://schemas.microsoft.com/office/drawing/2014/chart" uri="{C3380CC4-5D6E-409C-BE32-E72D297353CC}">
              <c16:uniqueId val="{00000007-69BF-4B3D-A83A-FFAF72D1CE8E}"/>
            </c:ext>
          </c:extLst>
        </c:ser>
        <c:ser>
          <c:idx val="7"/>
          <c:order val="7"/>
          <c:tx>
            <c:strRef>
              <c:f>'2024'!$H$2</c:f>
              <c:strCache>
                <c:ptCount val="1"/>
                <c:pt idx="0">
                  <c:v>PAV.I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'2024'!$H$9</c:f>
              <c:numCache>
                <c:formatCode>General</c:formatCode>
                <c:ptCount val="1"/>
              </c:numCache>
            </c:numRef>
          </c:val>
          <c:extLst>
            <c:ext xmlns:c16="http://schemas.microsoft.com/office/drawing/2014/chart" uri="{C3380CC4-5D6E-409C-BE32-E72D297353CC}">
              <c16:uniqueId val="{00000008-69BF-4B3D-A83A-FFAF72D1CE8E}"/>
            </c:ext>
          </c:extLst>
        </c:ser>
        <c:ser>
          <c:idx val="8"/>
          <c:order val="8"/>
          <c:tx>
            <c:strRef>
              <c:f>'2024'!$J$2</c:f>
              <c:strCache>
                <c:ptCount val="1"/>
                <c:pt idx="0">
                  <c:v>MBL pav.3</c:v>
                </c:pt>
              </c:strCache>
            </c:strRef>
          </c:tx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'2024'!$J$9</c:f>
              <c:numCache>
                <c:formatCode>General</c:formatCode>
                <c:ptCount val="1"/>
              </c:numCache>
            </c:numRef>
          </c:val>
          <c:extLst>
            <c:ext xmlns:c16="http://schemas.microsoft.com/office/drawing/2014/chart" uri="{C3380CC4-5D6E-409C-BE32-E72D297353CC}">
              <c16:uniqueId val="{00000009-69BF-4B3D-A83A-FFAF72D1CE8E}"/>
            </c:ext>
          </c:extLst>
        </c:ser>
        <c:ser>
          <c:idx val="9"/>
          <c:order val="9"/>
          <c:tx>
            <c:strRef>
              <c:f>'2024'!$K$2</c:f>
              <c:strCache>
                <c:ptCount val="1"/>
                <c:pt idx="0">
                  <c:v>PORÁŽ.</c:v>
                </c:pt>
              </c:strCache>
            </c:strRef>
          </c:tx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'2024'!$K$9</c:f>
              <c:numCache>
                <c:formatCode>General</c:formatCode>
                <c:ptCount val="1"/>
              </c:numCache>
            </c:numRef>
          </c:val>
          <c:extLst>
            <c:ext xmlns:c16="http://schemas.microsoft.com/office/drawing/2014/chart" uri="{C3380CC4-5D6E-409C-BE32-E72D297353CC}">
              <c16:uniqueId val="{0000000A-69BF-4B3D-A83A-FFAF72D1CE8E}"/>
            </c:ext>
          </c:extLst>
        </c:ser>
        <c:ser>
          <c:idx val="10"/>
          <c:order val="10"/>
          <c:tx>
            <c:strRef>
              <c:f>'2024'!#REF!</c:f>
              <c:strCache>
                <c:ptCount val="1"/>
                <c:pt idx="0">
                  <c:v>OSTATNÍ</c:v>
                </c:pt>
              </c:strCache>
            </c:strRef>
          </c:tx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'2024'!#REF!</c:f>
              <c:numCache>
                <c:formatCode>General</c:formatCode>
                <c:ptCount val="1"/>
              </c:numCache>
            </c:numRef>
          </c:val>
          <c:extLst>
            <c:ext xmlns:c16="http://schemas.microsoft.com/office/drawing/2014/chart" uri="{C3380CC4-5D6E-409C-BE32-E72D297353CC}">
              <c16:uniqueId val="{0000000B-69BF-4B3D-A83A-FFAF72D1CE8E}"/>
            </c:ext>
          </c:extLst>
        </c:ser>
        <c:ser>
          <c:idx val="11"/>
          <c:order val="11"/>
          <c:tx>
            <c:strRef>
              <c:f>'2024'!$S$2</c:f>
              <c:strCache>
                <c:ptCount val="1"/>
                <c:pt idx="0">
                  <c:v>CELKOVÁ*10</c:v>
                </c:pt>
              </c:strCache>
            </c:strRef>
          </c:tx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'2024'!$S$9</c:f>
              <c:numCache>
                <c:formatCode>0.00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69BF-4B3D-A83A-FFAF72D1CE8E}"/>
            </c:ext>
          </c:extLst>
        </c:ser>
        <c:ser>
          <c:idx val="12"/>
          <c:order val="12"/>
          <c:tx>
            <c:strRef>
              <c:f>'2024'!$T$3</c:f>
              <c:strCache>
                <c:ptCount val="1"/>
                <c:pt idx="0">
                  <c:v>naše měř.*10</c:v>
                </c:pt>
              </c:strCache>
            </c:strRef>
          </c:tx>
          <c:spPr>
            <a:solidFill>
              <a:schemeClr val="accent1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'2024'!$T$9</c:f>
              <c:numCache>
                <c:formatCode>General</c:formatCode>
                <c:ptCount val="1"/>
              </c:numCache>
            </c:numRef>
          </c:val>
          <c:extLst>
            <c:ext xmlns:c16="http://schemas.microsoft.com/office/drawing/2014/chart" uri="{C3380CC4-5D6E-409C-BE32-E72D297353CC}">
              <c16:uniqueId val="{0000000D-69BF-4B3D-A83A-FFAF72D1CE8E}"/>
            </c:ext>
          </c:extLst>
        </c:ser>
        <c:ser>
          <c:idx val="13"/>
          <c:order val="13"/>
          <c:tx>
            <c:strRef>
              <c:f>'2024'!$U$3</c:f>
              <c:strCache>
                <c:ptCount val="1"/>
                <c:pt idx="0">
                  <c:v>PR.PL.</c:v>
                </c:pt>
              </c:strCache>
            </c:strRef>
          </c:tx>
          <c:spPr>
            <a:solidFill>
              <a:schemeClr val="accent2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'2024'!$U$9</c:f>
              <c:numCache>
                <c:formatCode>General</c:formatCode>
                <c:ptCount val="1"/>
              </c:numCache>
            </c:numRef>
          </c:val>
          <c:extLst>
            <c:ext xmlns:c16="http://schemas.microsoft.com/office/drawing/2014/chart" uri="{C3380CC4-5D6E-409C-BE32-E72D297353CC}">
              <c16:uniqueId val="{0000000E-69BF-4B3D-A83A-FFAF72D1CE8E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461126416"/>
        <c:axId val="465597224"/>
      </c:barChart>
      <c:catAx>
        <c:axId val="4611264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465597224"/>
        <c:crosses val="autoZero"/>
        <c:auto val="1"/>
        <c:lblAlgn val="ctr"/>
        <c:lblOffset val="100"/>
        <c:noMultiLvlLbl val="0"/>
      </c:catAx>
      <c:valAx>
        <c:axId val="4655972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461126416"/>
        <c:crosses val="autoZero"/>
        <c:crossBetween val="between"/>
      </c:valAx>
      <c:spPr>
        <a:solidFill>
          <a:schemeClr val="lt1"/>
        </a:solidFill>
        <a:ln w="25400" cap="flat" cmpd="sng" algn="ctr">
          <a:solidFill>
            <a:schemeClr val="dk1"/>
          </a:solidFill>
          <a:prstDash val="solid"/>
        </a:ln>
        <a:effectLst/>
      </c:spPr>
    </c:plotArea>
    <c:legend>
      <c:legendPos val="b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</c:legendEntry>
      <c:layout>
        <c:manualLayout>
          <c:xMode val="edge"/>
          <c:yMode val="edge"/>
          <c:x val="7.6886957358436106E-2"/>
          <c:y val="0.95566836899047325"/>
          <c:w val="0.83129047260131195"/>
          <c:h val="3.270372225839623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80314965" l="0.70866141732283472" r="0.70866141732283472" t="0.78740157480314965" header="0.31496062992125984" footer="0.31496062992125984"/>
    <c:pageSetup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cs-CZ"/>
              <a:t>odběr </a:t>
            </a:r>
            <a:r>
              <a:rPr lang="cs-CZ" baseline="0"/>
              <a:t>elektro</a:t>
            </a:r>
            <a:r>
              <a:rPr lang="cs-CZ"/>
              <a:t> </a:t>
            </a:r>
            <a:r>
              <a:rPr lang="en-US"/>
              <a:t> </a:t>
            </a:r>
            <a:r>
              <a:rPr lang="cs-CZ"/>
              <a:t>červenec</a:t>
            </a:r>
            <a:r>
              <a:rPr lang="en-US"/>
              <a:t> 20</a:t>
            </a:r>
            <a:r>
              <a:rPr lang="cs-CZ"/>
              <a:t>22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title>
    <c:autoTitleDeleted val="0"/>
    <c:plotArea>
      <c:layout>
        <c:manualLayout>
          <c:layoutTarget val="inner"/>
          <c:xMode val="edge"/>
          <c:yMode val="edge"/>
          <c:x val="3.3477342827054966E-2"/>
          <c:y val="8.1569779889180835E-2"/>
          <c:w val="0.92220183780489762"/>
          <c:h val="0.8388306230285391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'2024'!$B$2</c:f>
              <c:strCache>
                <c:ptCount val="1"/>
                <c:pt idx="0">
                  <c:v>PAV.III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2BA5-4153-810C-2187AF1AE862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'2024'!$B$10</c:f>
              <c:numCache>
                <c:formatCode>General</c:formatCode>
                <c:ptCount val="1"/>
              </c:numCache>
            </c:numRef>
          </c:val>
          <c:extLst>
            <c:ext xmlns:c16="http://schemas.microsoft.com/office/drawing/2014/chart" uri="{C3380CC4-5D6E-409C-BE32-E72D297353CC}">
              <c16:uniqueId val="{00000001-2BA5-4153-810C-2187AF1AE862}"/>
            </c:ext>
          </c:extLst>
        </c:ser>
        <c:ser>
          <c:idx val="1"/>
          <c:order val="1"/>
          <c:tx>
            <c:strRef>
              <c:f>'2024'!$C$2</c:f>
              <c:strCache>
                <c:ptCount val="1"/>
                <c:pt idx="0">
                  <c:v>PAV.II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'2024'!$C$10</c:f>
              <c:numCache>
                <c:formatCode>General</c:formatCode>
                <c:ptCount val="1"/>
              </c:numCache>
            </c:numRef>
          </c:val>
          <c:extLst>
            <c:ext xmlns:c16="http://schemas.microsoft.com/office/drawing/2014/chart" uri="{C3380CC4-5D6E-409C-BE32-E72D297353CC}">
              <c16:uniqueId val="{00000002-2BA5-4153-810C-2187AF1AE862}"/>
            </c:ext>
          </c:extLst>
        </c:ser>
        <c:ser>
          <c:idx val="2"/>
          <c:order val="2"/>
          <c:tx>
            <c:strRef>
              <c:f>'2024'!$D$2</c:f>
              <c:strCache>
                <c:ptCount val="1"/>
                <c:pt idx="0">
                  <c:v>Oper.tr.I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'2024'!$D$10</c:f>
              <c:numCache>
                <c:formatCode>General</c:formatCode>
                <c:ptCount val="1"/>
              </c:numCache>
            </c:numRef>
          </c:val>
          <c:extLst>
            <c:ext xmlns:c16="http://schemas.microsoft.com/office/drawing/2014/chart" uri="{C3380CC4-5D6E-409C-BE32-E72D297353CC}">
              <c16:uniqueId val="{00000003-2BA5-4153-810C-2187AF1AE862}"/>
            </c:ext>
          </c:extLst>
        </c:ser>
        <c:ser>
          <c:idx val="3"/>
          <c:order val="3"/>
          <c:tx>
            <c:strRef>
              <c:f>'2024'!$E$2</c:f>
              <c:strCache>
                <c:ptCount val="1"/>
                <c:pt idx="0">
                  <c:v>Rybárna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'2024'!$E$10</c:f>
              <c:numCache>
                <c:formatCode>General</c:formatCode>
                <c:ptCount val="1"/>
              </c:numCache>
            </c:numRef>
          </c:val>
          <c:extLst>
            <c:ext xmlns:c16="http://schemas.microsoft.com/office/drawing/2014/chart" uri="{C3380CC4-5D6E-409C-BE32-E72D297353CC}">
              <c16:uniqueId val="{00000004-2BA5-4153-810C-2187AF1AE862}"/>
            </c:ext>
          </c:extLst>
        </c:ser>
        <c:ser>
          <c:idx val="4"/>
          <c:order val="4"/>
          <c:tx>
            <c:strRef>
              <c:f>'2024'!$M$2</c:f>
              <c:strCache>
                <c:ptCount val="1"/>
                <c:pt idx="0">
                  <c:v>STÁJE vše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'2024'!$M$10</c:f>
              <c:numCache>
                <c:formatCode>General</c:formatCode>
                <c:ptCount val="1"/>
              </c:numCache>
            </c:numRef>
          </c:val>
          <c:extLst>
            <c:ext xmlns:c16="http://schemas.microsoft.com/office/drawing/2014/chart" uri="{C3380CC4-5D6E-409C-BE32-E72D297353CC}">
              <c16:uniqueId val="{00000005-2BA5-4153-810C-2187AF1AE862}"/>
            </c:ext>
          </c:extLst>
        </c:ser>
        <c:ser>
          <c:idx val="5"/>
          <c:order val="5"/>
          <c:tx>
            <c:strRef>
              <c:f>'2024'!$F$2</c:f>
              <c:strCache>
                <c:ptCount val="1"/>
                <c:pt idx="0">
                  <c:v>Čist.st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'2024'!$F$10</c:f>
              <c:numCache>
                <c:formatCode>General</c:formatCode>
                <c:ptCount val="1"/>
              </c:numCache>
            </c:numRef>
          </c:val>
          <c:extLst>
            <c:ext xmlns:c16="http://schemas.microsoft.com/office/drawing/2014/chart" uri="{C3380CC4-5D6E-409C-BE32-E72D297353CC}">
              <c16:uniqueId val="{00000006-2BA5-4153-810C-2187AF1AE862}"/>
            </c:ext>
          </c:extLst>
        </c:ser>
        <c:ser>
          <c:idx val="6"/>
          <c:order val="6"/>
          <c:tx>
            <c:strRef>
              <c:f>'2024'!$G$2</c:f>
              <c:strCache>
                <c:ptCount val="1"/>
                <c:pt idx="0">
                  <c:v>Kotelna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'2024'!$G$10</c:f>
              <c:numCache>
                <c:formatCode>General</c:formatCode>
                <c:ptCount val="1"/>
              </c:numCache>
            </c:numRef>
          </c:val>
          <c:extLst>
            <c:ext xmlns:c16="http://schemas.microsoft.com/office/drawing/2014/chart" uri="{C3380CC4-5D6E-409C-BE32-E72D297353CC}">
              <c16:uniqueId val="{00000007-2BA5-4153-810C-2187AF1AE862}"/>
            </c:ext>
          </c:extLst>
        </c:ser>
        <c:ser>
          <c:idx val="7"/>
          <c:order val="7"/>
          <c:tx>
            <c:strRef>
              <c:f>'2024'!$H$2</c:f>
              <c:strCache>
                <c:ptCount val="1"/>
                <c:pt idx="0">
                  <c:v>PAV.I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'2024'!$H$10</c:f>
              <c:numCache>
                <c:formatCode>0.000</c:formatCode>
                <c:ptCount val="1"/>
              </c:numCache>
            </c:numRef>
          </c:val>
          <c:extLst>
            <c:ext xmlns:c16="http://schemas.microsoft.com/office/drawing/2014/chart" uri="{C3380CC4-5D6E-409C-BE32-E72D297353CC}">
              <c16:uniqueId val="{00000008-2BA5-4153-810C-2187AF1AE862}"/>
            </c:ext>
          </c:extLst>
        </c:ser>
        <c:ser>
          <c:idx val="8"/>
          <c:order val="8"/>
          <c:tx>
            <c:strRef>
              <c:f>'2024'!$J$2</c:f>
              <c:strCache>
                <c:ptCount val="1"/>
                <c:pt idx="0">
                  <c:v>MBL pav.3</c:v>
                </c:pt>
              </c:strCache>
            </c:strRef>
          </c:tx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'2024'!$J$10</c:f>
              <c:numCache>
                <c:formatCode>General</c:formatCode>
                <c:ptCount val="1"/>
              </c:numCache>
            </c:numRef>
          </c:val>
          <c:extLst>
            <c:ext xmlns:c16="http://schemas.microsoft.com/office/drawing/2014/chart" uri="{C3380CC4-5D6E-409C-BE32-E72D297353CC}">
              <c16:uniqueId val="{00000009-2BA5-4153-810C-2187AF1AE862}"/>
            </c:ext>
          </c:extLst>
        </c:ser>
        <c:ser>
          <c:idx val="9"/>
          <c:order val="9"/>
          <c:tx>
            <c:strRef>
              <c:f>'2024'!$K$2</c:f>
              <c:strCache>
                <c:ptCount val="1"/>
                <c:pt idx="0">
                  <c:v>PORÁŽ.</c:v>
                </c:pt>
              </c:strCache>
            </c:strRef>
          </c:tx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'2024'!$K$10</c:f>
              <c:numCache>
                <c:formatCode>General</c:formatCode>
                <c:ptCount val="1"/>
              </c:numCache>
            </c:numRef>
          </c:val>
          <c:extLst>
            <c:ext xmlns:c16="http://schemas.microsoft.com/office/drawing/2014/chart" uri="{C3380CC4-5D6E-409C-BE32-E72D297353CC}">
              <c16:uniqueId val="{0000000A-2BA5-4153-810C-2187AF1AE862}"/>
            </c:ext>
          </c:extLst>
        </c:ser>
        <c:ser>
          <c:idx val="10"/>
          <c:order val="10"/>
          <c:tx>
            <c:strRef>
              <c:f>'2024'!#REF!</c:f>
              <c:strCache>
                <c:ptCount val="1"/>
                <c:pt idx="0">
                  <c:v>OSTATNÍ</c:v>
                </c:pt>
              </c:strCache>
            </c:strRef>
          </c:tx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'2024'!#REF!</c:f>
              <c:numCache>
                <c:formatCode>General</c:formatCode>
                <c:ptCount val="1"/>
              </c:numCache>
            </c:numRef>
          </c:val>
          <c:extLst>
            <c:ext xmlns:c16="http://schemas.microsoft.com/office/drawing/2014/chart" uri="{C3380CC4-5D6E-409C-BE32-E72D297353CC}">
              <c16:uniqueId val="{0000000B-2BA5-4153-810C-2187AF1AE862}"/>
            </c:ext>
          </c:extLst>
        </c:ser>
        <c:ser>
          <c:idx val="11"/>
          <c:order val="11"/>
          <c:tx>
            <c:strRef>
              <c:f>'2024'!$S$2</c:f>
              <c:strCache>
                <c:ptCount val="1"/>
                <c:pt idx="0">
                  <c:v>CELKOVÁ*10</c:v>
                </c:pt>
              </c:strCache>
            </c:strRef>
          </c:tx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'2024'!$S$10</c:f>
              <c:numCache>
                <c:formatCode>0.00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2BA5-4153-810C-2187AF1AE862}"/>
            </c:ext>
          </c:extLst>
        </c:ser>
        <c:ser>
          <c:idx val="12"/>
          <c:order val="12"/>
          <c:tx>
            <c:strRef>
              <c:f>'2024'!$T$3</c:f>
              <c:strCache>
                <c:ptCount val="1"/>
                <c:pt idx="0">
                  <c:v>naše měř.*10</c:v>
                </c:pt>
              </c:strCache>
            </c:strRef>
          </c:tx>
          <c:spPr>
            <a:solidFill>
              <a:schemeClr val="accent1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'2024'!$T$10</c:f>
              <c:numCache>
                <c:formatCode>General</c:formatCode>
                <c:ptCount val="1"/>
              </c:numCache>
            </c:numRef>
          </c:val>
          <c:extLst>
            <c:ext xmlns:c16="http://schemas.microsoft.com/office/drawing/2014/chart" uri="{C3380CC4-5D6E-409C-BE32-E72D297353CC}">
              <c16:uniqueId val="{0000000D-2BA5-4153-810C-2187AF1AE862}"/>
            </c:ext>
          </c:extLst>
        </c:ser>
        <c:ser>
          <c:idx val="13"/>
          <c:order val="13"/>
          <c:tx>
            <c:strRef>
              <c:f>'2024'!$U$3</c:f>
              <c:strCache>
                <c:ptCount val="1"/>
                <c:pt idx="0">
                  <c:v>PR.PL.</c:v>
                </c:pt>
              </c:strCache>
            </c:strRef>
          </c:tx>
          <c:spPr>
            <a:solidFill>
              <a:schemeClr val="accent2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'2024'!$U$10</c:f>
              <c:numCache>
                <c:formatCode>General</c:formatCode>
                <c:ptCount val="1"/>
              </c:numCache>
            </c:numRef>
          </c:val>
          <c:extLst>
            <c:ext xmlns:c16="http://schemas.microsoft.com/office/drawing/2014/chart" uri="{C3380CC4-5D6E-409C-BE32-E72D297353CC}">
              <c16:uniqueId val="{0000000E-2BA5-4153-810C-2187AF1AE862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465597616"/>
        <c:axId val="576723496"/>
      </c:barChart>
      <c:catAx>
        <c:axId val="4655976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576723496"/>
        <c:crosses val="autoZero"/>
        <c:auto val="1"/>
        <c:lblAlgn val="ctr"/>
        <c:lblOffset val="100"/>
        <c:noMultiLvlLbl val="0"/>
      </c:catAx>
      <c:valAx>
        <c:axId val="5767234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465597616"/>
        <c:crosses val="autoZero"/>
        <c:crossBetween val="between"/>
      </c:valAx>
      <c:spPr>
        <a:solidFill>
          <a:schemeClr val="lt1"/>
        </a:solidFill>
        <a:ln w="25400" cap="flat" cmpd="sng" algn="ctr">
          <a:solidFill>
            <a:schemeClr val="dk1"/>
          </a:solidFill>
          <a:prstDash val="solid"/>
        </a:ln>
        <a:effectLst/>
      </c:spPr>
    </c:plotArea>
    <c:legend>
      <c:legendPos val="b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</c:legendEntry>
      <c:layout>
        <c:manualLayout>
          <c:xMode val="edge"/>
          <c:yMode val="edge"/>
          <c:x val="7.2813637602835282E-2"/>
          <c:y val="0.95566836899047325"/>
          <c:w val="0.86659257714985216"/>
          <c:h val="3.270372225839623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80314965" l="0.70866141732283472" r="0.70866141732283472" t="0.78740157480314965" header="0.31496062992125984" footer="0.31496062992125984"/>
    <c:pageSetup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cs-CZ"/>
              <a:t>odběr </a:t>
            </a:r>
            <a:r>
              <a:rPr lang="cs-CZ" baseline="0"/>
              <a:t>elektro</a:t>
            </a:r>
            <a:r>
              <a:rPr lang="cs-CZ"/>
              <a:t> </a:t>
            </a:r>
            <a:r>
              <a:rPr lang="en-US"/>
              <a:t> </a:t>
            </a:r>
            <a:r>
              <a:rPr lang="cs-CZ"/>
              <a:t>srpen</a:t>
            </a:r>
            <a:r>
              <a:rPr lang="en-US"/>
              <a:t> 20</a:t>
            </a:r>
            <a:r>
              <a:rPr lang="cs-CZ"/>
              <a:t>22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title>
    <c:autoTitleDeleted val="0"/>
    <c:plotArea>
      <c:layout>
        <c:manualLayout>
          <c:layoutTarget val="inner"/>
          <c:xMode val="edge"/>
          <c:yMode val="edge"/>
          <c:x val="3.211956957518803E-2"/>
          <c:y val="7.9631795097325764E-2"/>
          <c:w val="0.91948629130116377"/>
          <c:h val="0.8388306230285391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'2024'!$B$2</c:f>
              <c:strCache>
                <c:ptCount val="1"/>
                <c:pt idx="0">
                  <c:v>PAV.III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2232-47F8-B323-B420D4D09782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'2024'!$B$11</c:f>
              <c:numCache>
                <c:formatCode>General</c:formatCode>
                <c:ptCount val="1"/>
              </c:numCache>
            </c:numRef>
          </c:val>
          <c:extLst>
            <c:ext xmlns:c16="http://schemas.microsoft.com/office/drawing/2014/chart" uri="{C3380CC4-5D6E-409C-BE32-E72D297353CC}">
              <c16:uniqueId val="{00000001-2232-47F8-B323-B420D4D09782}"/>
            </c:ext>
          </c:extLst>
        </c:ser>
        <c:ser>
          <c:idx val="1"/>
          <c:order val="1"/>
          <c:tx>
            <c:strRef>
              <c:f>'2024'!$C$2</c:f>
              <c:strCache>
                <c:ptCount val="1"/>
                <c:pt idx="0">
                  <c:v>PAV.II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'2024'!$C$11</c:f>
              <c:numCache>
                <c:formatCode>General</c:formatCode>
                <c:ptCount val="1"/>
              </c:numCache>
            </c:numRef>
          </c:val>
          <c:extLst>
            <c:ext xmlns:c16="http://schemas.microsoft.com/office/drawing/2014/chart" uri="{C3380CC4-5D6E-409C-BE32-E72D297353CC}">
              <c16:uniqueId val="{00000002-2232-47F8-B323-B420D4D09782}"/>
            </c:ext>
          </c:extLst>
        </c:ser>
        <c:ser>
          <c:idx val="2"/>
          <c:order val="2"/>
          <c:tx>
            <c:strRef>
              <c:f>'2024'!$D$2</c:f>
              <c:strCache>
                <c:ptCount val="1"/>
                <c:pt idx="0">
                  <c:v>Oper.tr.I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'2024'!$D$11</c:f>
              <c:numCache>
                <c:formatCode>General</c:formatCode>
                <c:ptCount val="1"/>
              </c:numCache>
            </c:numRef>
          </c:val>
          <c:extLst>
            <c:ext xmlns:c16="http://schemas.microsoft.com/office/drawing/2014/chart" uri="{C3380CC4-5D6E-409C-BE32-E72D297353CC}">
              <c16:uniqueId val="{00000003-2232-47F8-B323-B420D4D09782}"/>
            </c:ext>
          </c:extLst>
        </c:ser>
        <c:ser>
          <c:idx val="3"/>
          <c:order val="3"/>
          <c:tx>
            <c:strRef>
              <c:f>'2024'!$E$2</c:f>
              <c:strCache>
                <c:ptCount val="1"/>
                <c:pt idx="0">
                  <c:v>Rybárna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'2024'!$E$11</c:f>
              <c:numCache>
                <c:formatCode>General</c:formatCode>
                <c:ptCount val="1"/>
              </c:numCache>
            </c:numRef>
          </c:val>
          <c:extLst>
            <c:ext xmlns:c16="http://schemas.microsoft.com/office/drawing/2014/chart" uri="{C3380CC4-5D6E-409C-BE32-E72D297353CC}">
              <c16:uniqueId val="{00000004-2232-47F8-B323-B420D4D09782}"/>
            </c:ext>
          </c:extLst>
        </c:ser>
        <c:ser>
          <c:idx val="4"/>
          <c:order val="4"/>
          <c:tx>
            <c:strRef>
              <c:f>'2024'!$M$2</c:f>
              <c:strCache>
                <c:ptCount val="1"/>
                <c:pt idx="0">
                  <c:v>STÁJE vše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'2024'!$M$11</c:f>
              <c:numCache>
                <c:formatCode>General</c:formatCode>
                <c:ptCount val="1"/>
              </c:numCache>
            </c:numRef>
          </c:val>
          <c:extLst>
            <c:ext xmlns:c16="http://schemas.microsoft.com/office/drawing/2014/chart" uri="{C3380CC4-5D6E-409C-BE32-E72D297353CC}">
              <c16:uniqueId val="{00000005-2232-47F8-B323-B420D4D09782}"/>
            </c:ext>
          </c:extLst>
        </c:ser>
        <c:ser>
          <c:idx val="5"/>
          <c:order val="5"/>
          <c:tx>
            <c:strRef>
              <c:f>'2024'!$F$2</c:f>
              <c:strCache>
                <c:ptCount val="1"/>
                <c:pt idx="0">
                  <c:v>Čist.st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'2024'!$F$11</c:f>
              <c:numCache>
                <c:formatCode>General</c:formatCode>
                <c:ptCount val="1"/>
              </c:numCache>
            </c:numRef>
          </c:val>
          <c:extLst>
            <c:ext xmlns:c16="http://schemas.microsoft.com/office/drawing/2014/chart" uri="{C3380CC4-5D6E-409C-BE32-E72D297353CC}">
              <c16:uniqueId val="{00000006-2232-47F8-B323-B420D4D09782}"/>
            </c:ext>
          </c:extLst>
        </c:ser>
        <c:ser>
          <c:idx val="6"/>
          <c:order val="6"/>
          <c:tx>
            <c:strRef>
              <c:f>'2024'!$G$2</c:f>
              <c:strCache>
                <c:ptCount val="1"/>
                <c:pt idx="0">
                  <c:v>Kotelna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'2024'!$G$11</c:f>
              <c:numCache>
                <c:formatCode>General</c:formatCode>
                <c:ptCount val="1"/>
              </c:numCache>
            </c:numRef>
          </c:val>
          <c:extLst>
            <c:ext xmlns:c16="http://schemas.microsoft.com/office/drawing/2014/chart" uri="{C3380CC4-5D6E-409C-BE32-E72D297353CC}">
              <c16:uniqueId val="{00000007-2232-47F8-B323-B420D4D09782}"/>
            </c:ext>
          </c:extLst>
        </c:ser>
        <c:ser>
          <c:idx val="7"/>
          <c:order val="7"/>
          <c:tx>
            <c:strRef>
              <c:f>'2024'!$H$2</c:f>
              <c:strCache>
                <c:ptCount val="1"/>
                <c:pt idx="0">
                  <c:v>PAV.I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'2024'!$H$11</c:f>
              <c:numCache>
                <c:formatCode>General</c:formatCode>
                <c:ptCount val="1"/>
              </c:numCache>
            </c:numRef>
          </c:val>
          <c:extLst>
            <c:ext xmlns:c16="http://schemas.microsoft.com/office/drawing/2014/chart" uri="{C3380CC4-5D6E-409C-BE32-E72D297353CC}">
              <c16:uniqueId val="{00000008-2232-47F8-B323-B420D4D09782}"/>
            </c:ext>
          </c:extLst>
        </c:ser>
        <c:ser>
          <c:idx val="8"/>
          <c:order val="8"/>
          <c:tx>
            <c:strRef>
              <c:f>'2024'!$J$2</c:f>
              <c:strCache>
                <c:ptCount val="1"/>
                <c:pt idx="0">
                  <c:v>MBL pav.3</c:v>
                </c:pt>
              </c:strCache>
            </c:strRef>
          </c:tx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'2024'!$J$11</c:f>
              <c:numCache>
                <c:formatCode>General</c:formatCode>
                <c:ptCount val="1"/>
              </c:numCache>
            </c:numRef>
          </c:val>
          <c:extLst>
            <c:ext xmlns:c16="http://schemas.microsoft.com/office/drawing/2014/chart" uri="{C3380CC4-5D6E-409C-BE32-E72D297353CC}">
              <c16:uniqueId val="{00000009-2232-47F8-B323-B420D4D09782}"/>
            </c:ext>
          </c:extLst>
        </c:ser>
        <c:ser>
          <c:idx val="9"/>
          <c:order val="9"/>
          <c:tx>
            <c:strRef>
              <c:f>'2024'!$K$2</c:f>
              <c:strCache>
                <c:ptCount val="1"/>
                <c:pt idx="0">
                  <c:v>PORÁŽ.</c:v>
                </c:pt>
              </c:strCache>
            </c:strRef>
          </c:tx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'2024'!$K$11</c:f>
              <c:numCache>
                <c:formatCode>General</c:formatCode>
                <c:ptCount val="1"/>
              </c:numCache>
            </c:numRef>
          </c:val>
          <c:extLst>
            <c:ext xmlns:c16="http://schemas.microsoft.com/office/drawing/2014/chart" uri="{C3380CC4-5D6E-409C-BE32-E72D297353CC}">
              <c16:uniqueId val="{0000000A-2232-47F8-B323-B420D4D09782}"/>
            </c:ext>
          </c:extLst>
        </c:ser>
        <c:ser>
          <c:idx val="10"/>
          <c:order val="10"/>
          <c:tx>
            <c:strRef>
              <c:f>'2024'!#REF!</c:f>
              <c:strCache>
                <c:ptCount val="1"/>
                <c:pt idx="0">
                  <c:v>OSTATNÍ</c:v>
                </c:pt>
              </c:strCache>
            </c:strRef>
          </c:tx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'2024'!#REF!</c:f>
              <c:numCache>
                <c:formatCode>General</c:formatCode>
                <c:ptCount val="1"/>
              </c:numCache>
            </c:numRef>
          </c:val>
          <c:extLst>
            <c:ext xmlns:c16="http://schemas.microsoft.com/office/drawing/2014/chart" uri="{C3380CC4-5D6E-409C-BE32-E72D297353CC}">
              <c16:uniqueId val="{0000000B-2232-47F8-B323-B420D4D09782}"/>
            </c:ext>
          </c:extLst>
        </c:ser>
        <c:ser>
          <c:idx val="11"/>
          <c:order val="11"/>
          <c:tx>
            <c:strRef>
              <c:f>'2024'!$S$2</c:f>
              <c:strCache>
                <c:ptCount val="1"/>
                <c:pt idx="0">
                  <c:v>CELKOVÁ*10</c:v>
                </c:pt>
              </c:strCache>
            </c:strRef>
          </c:tx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'2024'!$S$11</c:f>
              <c:numCache>
                <c:formatCode>0.00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2232-47F8-B323-B420D4D09782}"/>
            </c:ext>
          </c:extLst>
        </c:ser>
        <c:ser>
          <c:idx val="12"/>
          <c:order val="12"/>
          <c:tx>
            <c:strRef>
              <c:f>'2024'!$T$3</c:f>
              <c:strCache>
                <c:ptCount val="1"/>
                <c:pt idx="0">
                  <c:v>naše měř.*10</c:v>
                </c:pt>
              </c:strCache>
            </c:strRef>
          </c:tx>
          <c:spPr>
            <a:solidFill>
              <a:schemeClr val="accent1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'2024'!$T$11</c:f>
              <c:numCache>
                <c:formatCode>General</c:formatCode>
                <c:ptCount val="1"/>
              </c:numCache>
            </c:numRef>
          </c:val>
          <c:extLst>
            <c:ext xmlns:c16="http://schemas.microsoft.com/office/drawing/2014/chart" uri="{C3380CC4-5D6E-409C-BE32-E72D297353CC}">
              <c16:uniqueId val="{0000000D-2232-47F8-B323-B420D4D09782}"/>
            </c:ext>
          </c:extLst>
        </c:ser>
        <c:ser>
          <c:idx val="13"/>
          <c:order val="13"/>
          <c:tx>
            <c:strRef>
              <c:f>'2024'!$U$3</c:f>
              <c:strCache>
                <c:ptCount val="1"/>
                <c:pt idx="0">
                  <c:v>PR.PL.</c:v>
                </c:pt>
              </c:strCache>
            </c:strRef>
          </c:tx>
          <c:spPr>
            <a:solidFill>
              <a:schemeClr val="accent2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'2024'!$U$11</c:f>
              <c:numCache>
                <c:formatCode>General</c:formatCode>
                <c:ptCount val="1"/>
              </c:numCache>
            </c:numRef>
          </c:val>
          <c:extLst>
            <c:ext xmlns:c16="http://schemas.microsoft.com/office/drawing/2014/chart" uri="{C3380CC4-5D6E-409C-BE32-E72D297353CC}">
              <c16:uniqueId val="{0000000E-2232-47F8-B323-B420D4D09782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576721144"/>
        <c:axId val="461122888"/>
      </c:barChart>
      <c:catAx>
        <c:axId val="5767211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461122888"/>
        <c:crosses val="autoZero"/>
        <c:auto val="1"/>
        <c:lblAlgn val="ctr"/>
        <c:lblOffset val="100"/>
        <c:noMultiLvlLbl val="0"/>
      </c:catAx>
      <c:valAx>
        <c:axId val="4611228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576721144"/>
        <c:crosses val="autoZero"/>
        <c:crossBetween val="between"/>
      </c:valAx>
      <c:spPr>
        <a:solidFill>
          <a:schemeClr val="lt1"/>
        </a:solidFill>
        <a:ln w="25400" cap="flat" cmpd="sng" algn="ctr">
          <a:solidFill>
            <a:schemeClr val="dk1"/>
          </a:solidFill>
          <a:prstDash val="solid"/>
        </a:ln>
        <a:effectLst/>
      </c:spPr>
    </c:plotArea>
    <c:legend>
      <c:legendPos val="b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</c:legendEntry>
      <c:layout>
        <c:manualLayout>
          <c:xMode val="edge"/>
          <c:yMode val="edge"/>
          <c:x val="7.1455864350968346E-2"/>
          <c:y val="0.95566836899047325"/>
          <c:w val="0.85437261788304975"/>
          <c:h val="3.270372225839623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80314965" l="0.70866141732283472" r="0.70866141732283472" t="0.78740157480314965" header="0.31496062992125984" footer="0.31496062992125984"/>
    <c:pageSetup orientation="landscape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0</xdr:rowOff>
    </xdr:from>
    <xdr:to>
      <xdr:col>15</xdr:col>
      <xdr:colOff>209550</xdr:colOff>
      <xdr:row>35</xdr:row>
      <xdr:rowOff>76199</xdr:rowOff>
    </xdr:to>
    <xdr:graphicFrame macro="">
      <xdr:nvGraphicFramePr>
        <xdr:cNvPr id="3" name="Graf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209550</xdr:colOff>
      <xdr:row>34</xdr:row>
      <xdr:rowOff>76199</xdr:rowOff>
    </xdr:to>
    <xdr:graphicFrame macro="">
      <xdr:nvGraphicFramePr>
        <xdr:cNvPr id="3" name="Graf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209550</xdr:colOff>
      <xdr:row>34</xdr:row>
      <xdr:rowOff>76199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209550</xdr:colOff>
      <xdr:row>34</xdr:row>
      <xdr:rowOff>76199</xdr:rowOff>
    </xdr:to>
    <xdr:graphicFrame macro="">
      <xdr:nvGraphicFramePr>
        <xdr:cNvPr id="3" name="Graf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209550</xdr:colOff>
      <xdr:row>34</xdr:row>
      <xdr:rowOff>76199</xdr:rowOff>
    </xdr:to>
    <xdr:graphicFrame macro="">
      <xdr:nvGraphicFramePr>
        <xdr:cNvPr id="3" name="Graf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1</xdr:row>
      <xdr:rowOff>180975</xdr:rowOff>
    </xdr:from>
    <xdr:to>
      <xdr:col>15</xdr:col>
      <xdr:colOff>209551</xdr:colOff>
      <xdr:row>36</xdr:row>
      <xdr:rowOff>66674</xdr:rowOff>
    </xdr:to>
    <xdr:graphicFrame macro="">
      <xdr:nvGraphicFramePr>
        <xdr:cNvPr id="2" name="Graf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0</xdr:rowOff>
    </xdr:from>
    <xdr:to>
      <xdr:col>15</xdr:col>
      <xdr:colOff>209550</xdr:colOff>
      <xdr:row>35</xdr:row>
      <xdr:rowOff>76199</xdr:rowOff>
    </xdr:to>
    <xdr:graphicFrame macro="">
      <xdr:nvGraphicFramePr>
        <xdr:cNvPr id="10" name="Graf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209550</xdr:colOff>
      <xdr:row>34</xdr:row>
      <xdr:rowOff>76199</xdr:rowOff>
    </xdr:to>
    <xdr:graphicFrame macro="">
      <xdr:nvGraphicFramePr>
        <xdr:cNvPr id="4" name="Graf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209550</xdr:colOff>
      <xdr:row>34</xdr:row>
      <xdr:rowOff>76199</xdr:rowOff>
    </xdr:to>
    <xdr:graphicFrame macro="">
      <xdr:nvGraphicFramePr>
        <xdr:cNvPr id="3" name="Graf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209550</xdr:colOff>
      <xdr:row>34</xdr:row>
      <xdr:rowOff>76199</xdr:rowOff>
    </xdr:to>
    <xdr:graphicFrame macro="">
      <xdr:nvGraphicFramePr>
        <xdr:cNvPr id="3" name="Graf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209550</xdr:colOff>
      <xdr:row>34</xdr:row>
      <xdr:rowOff>76199</xdr:rowOff>
    </xdr:to>
    <xdr:graphicFrame macro="">
      <xdr:nvGraphicFramePr>
        <xdr:cNvPr id="3" name="Graf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47625</xdr:rowOff>
    </xdr:from>
    <xdr:to>
      <xdr:col>15</xdr:col>
      <xdr:colOff>209550</xdr:colOff>
      <xdr:row>35</xdr:row>
      <xdr:rowOff>123824</xdr:rowOff>
    </xdr:to>
    <xdr:graphicFrame macro="">
      <xdr:nvGraphicFramePr>
        <xdr:cNvPr id="3" name="Graf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209550</xdr:colOff>
      <xdr:row>34</xdr:row>
      <xdr:rowOff>76199</xdr:rowOff>
    </xdr:to>
    <xdr:graphicFrame macro="">
      <xdr:nvGraphicFramePr>
        <xdr:cNvPr id="3" name="Graf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Kancelář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Kancelář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Kancelář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2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3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20"/>
  <sheetViews>
    <sheetView zoomScale="90" zoomScaleNormal="90" workbookViewId="0">
      <selection activeCell="T6" sqref="T6"/>
    </sheetView>
  </sheetViews>
  <sheetFormatPr defaultRowHeight="15" x14ac:dyDescent="0.25"/>
  <cols>
    <col min="1" max="1" width="9.85546875" customWidth="1"/>
    <col min="2" max="8" width="8.5703125" customWidth="1"/>
    <col min="9" max="9" width="8.42578125" customWidth="1"/>
    <col min="10" max="10" width="10.85546875" customWidth="1"/>
    <col min="11" max="13" width="8.5703125" customWidth="1"/>
    <col min="14" max="17" width="9.5703125" customWidth="1"/>
    <col min="18" max="18" width="9.140625" customWidth="1"/>
    <col min="19" max="19" width="8.5703125" customWidth="1"/>
    <col min="20" max="20" width="8.7109375" customWidth="1"/>
    <col min="21" max="21" width="8.85546875" customWidth="1"/>
    <col min="22" max="22" width="6.7109375" customWidth="1"/>
    <col min="24" max="24" width="11.5703125" customWidth="1"/>
    <col min="25" max="25" width="8" customWidth="1"/>
    <col min="26" max="26" width="8.140625" customWidth="1"/>
    <col min="27" max="27" width="8.28515625" customWidth="1"/>
    <col min="28" max="28" width="8.140625" customWidth="1"/>
    <col min="30" max="30" width="13.140625" customWidth="1"/>
    <col min="31" max="31" width="13.85546875" customWidth="1"/>
  </cols>
  <sheetData>
    <row r="1" spans="1:31" ht="16.5" thickTop="1" thickBot="1" x14ac:dyDescent="0.3">
      <c r="A1" s="8" t="s">
        <v>91</v>
      </c>
      <c r="B1" s="9"/>
      <c r="C1" s="9"/>
      <c r="D1" s="9"/>
      <c r="E1" s="9"/>
      <c r="F1" s="9">
        <v>2024</v>
      </c>
      <c r="G1" s="9"/>
      <c r="H1" s="9" t="s">
        <v>94</v>
      </c>
      <c r="I1" s="108"/>
      <c r="J1" s="109"/>
      <c r="K1" s="109"/>
      <c r="L1" s="109"/>
      <c r="M1" s="109"/>
      <c r="N1" s="109"/>
      <c r="O1" s="109"/>
      <c r="P1" s="109"/>
      <c r="Q1" s="109"/>
      <c r="R1" s="109"/>
      <c r="S1" s="109"/>
      <c r="T1" s="109"/>
      <c r="U1" s="109"/>
      <c r="V1" s="109"/>
      <c r="W1" s="109"/>
      <c r="X1" s="110"/>
      <c r="Y1" s="65"/>
      <c r="Z1" s="65"/>
      <c r="AA1" s="65"/>
      <c r="AB1" s="65"/>
      <c r="AC1" s="65"/>
      <c r="AD1" s="66"/>
      <c r="AE1" s="66"/>
    </row>
    <row r="2" spans="1:31" ht="15.75" thickBot="1" x14ac:dyDescent="0.3">
      <c r="A2" s="10">
        <v>2014</v>
      </c>
      <c r="B2" s="7" t="s">
        <v>2</v>
      </c>
      <c r="C2" s="7" t="s">
        <v>1</v>
      </c>
      <c r="D2" s="7" t="s">
        <v>20</v>
      </c>
      <c r="E2" s="7" t="s">
        <v>54</v>
      </c>
      <c r="F2" s="7" t="s">
        <v>17</v>
      </c>
      <c r="G2" s="7" t="s">
        <v>18</v>
      </c>
      <c r="H2" s="7" t="s">
        <v>0</v>
      </c>
      <c r="I2" s="7" t="s">
        <v>92</v>
      </c>
      <c r="J2" s="7" t="s">
        <v>19</v>
      </c>
      <c r="K2" s="7" t="s">
        <v>3</v>
      </c>
      <c r="L2" s="7" t="s">
        <v>4</v>
      </c>
      <c r="M2" s="7" t="s">
        <v>96</v>
      </c>
      <c r="N2" s="7" t="s">
        <v>97</v>
      </c>
      <c r="O2" s="7" t="s">
        <v>98</v>
      </c>
      <c r="P2" s="7" t="s">
        <v>99</v>
      </c>
      <c r="Q2" s="7" t="s">
        <v>100</v>
      </c>
      <c r="R2" s="7" t="s">
        <v>101</v>
      </c>
      <c r="S2" s="7" t="s">
        <v>22</v>
      </c>
      <c r="T2" s="7"/>
      <c r="U2" s="7"/>
      <c r="V2" s="7" t="s">
        <v>93</v>
      </c>
      <c r="W2" s="32" t="s">
        <v>102</v>
      </c>
      <c r="X2" s="17"/>
      <c r="Y2" s="111"/>
      <c r="Z2" s="111"/>
      <c r="AA2" s="111"/>
      <c r="AB2" s="111"/>
      <c r="AC2" s="111"/>
      <c r="AD2" s="112"/>
      <c r="AE2" s="66"/>
    </row>
    <row r="3" spans="1:31" ht="15.75" thickBot="1" x14ac:dyDescent="0.3">
      <c r="A3" s="10"/>
      <c r="B3" s="7" t="s">
        <v>5</v>
      </c>
      <c r="C3" s="7" t="s">
        <v>5</v>
      </c>
      <c r="D3" s="7" t="s">
        <v>5</v>
      </c>
      <c r="E3" s="7" t="s">
        <v>5</v>
      </c>
      <c r="F3" s="7" t="s">
        <v>5</v>
      </c>
      <c r="G3" s="7" t="s">
        <v>5</v>
      </c>
      <c r="H3" s="7" t="s">
        <v>5</v>
      </c>
      <c r="I3" s="7" t="s">
        <v>5</v>
      </c>
      <c r="J3" s="7" t="s">
        <v>5</v>
      </c>
      <c r="K3" s="7" t="s">
        <v>5</v>
      </c>
      <c r="L3" s="7" t="s">
        <v>5</v>
      </c>
      <c r="M3" s="7" t="s">
        <v>5</v>
      </c>
      <c r="N3" s="7" t="s">
        <v>5</v>
      </c>
      <c r="O3" s="7" t="s">
        <v>5</v>
      </c>
      <c r="P3" s="7" t="s">
        <v>5</v>
      </c>
      <c r="Q3" s="7" t="s">
        <v>5</v>
      </c>
      <c r="R3" s="7" t="s">
        <v>5</v>
      </c>
      <c r="S3" s="7" t="s">
        <v>5</v>
      </c>
      <c r="T3" s="7" t="s">
        <v>23</v>
      </c>
      <c r="U3" s="7" t="s">
        <v>24</v>
      </c>
      <c r="V3" s="7" t="s">
        <v>94</v>
      </c>
      <c r="W3" s="32" t="s">
        <v>103</v>
      </c>
      <c r="X3" s="59" t="s">
        <v>78</v>
      </c>
      <c r="Y3" s="62" t="s">
        <v>79</v>
      </c>
      <c r="Z3" s="63" t="s">
        <v>80</v>
      </c>
      <c r="AA3" s="63" t="s">
        <v>81</v>
      </c>
      <c r="AB3" s="63" t="s">
        <v>82</v>
      </c>
      <c r="AC3" s="64" t="s">
        <v>84</v>
      </c>
      <c r="AD3" s="59" t="s">
        <v>83</v>
      </c>
      <c r="AE3" s="17" t="s">
        <v>104</v>
      </c>
    </row>
    <row r="4" spans="1:31" ht="15.75" thickBot="1" x14ac:dyDescent="0.3">
      <c r="A4" s="11" t="s">
        <v>6</v>
      </c>
      <c r="B4" s="5">
        <v>20.675000000000001</v>
      </c>
      <c r="C4" s="5">
        <v>29.323</v>
      </c>
      <c r="D4" s="5">
        <v>0</v>
      </c>
      <c r="E4" s="5">
        <v>8.9179999999999993</v>
      </c>
      <c r="F4" s="5">
        <v>3.4350000000000001</v>
      </c>
      <c r="G4" s="5">
        <v>0.28599999999999998</v>
      </c>
      <c r="H4" s="5">
        <v>19.428000000000001</v>
      </c>
      <c r="I4" s="5">
        <v>4.2949999999999999</v>
      </c>
      <c r="J4" s="5">
        <v>0.83199999999999996</v>
      </c>
      <c r="K4" s="5">
        <v>1.4830000000000001</v>
      </c>
      <c r="L4" s="5">
        <v>2.794</v>
      </c>
      <c r="M4" s="5">
        <v>36.009</v>
      </c>
      <c r="N4" s="5">
        <f>(M4-O4-P4-Q4)/2</f>
        <v>2.9115000000000002</v>
      </c>
      <c r="O4" s="5">
        <v>3.6520000000000001</v>
      </c>
      <c r="P4" s="5">
        <v>4.5339999999999998</v>
      </c>
      <c r="Q4" s="5">
        <v>22</v>
      </c>
      <c r="R4" s="5">
        <f>N4</f>
        <v>2.9115000000000002</v>
      </c>
      <c r="S4" s="89">
        <f>SUM(B4:L4)+W4</f>
        <v>129.49394000000001</v>
      </c>
      <c r="T4" s="5">
        <v>127.47799999999999</v>
      </c>
      <c r="U4" s="5">
        <v>127.48699999999999</v>
      </c>
      <c r="V4" s="85">
        <v>2.0159400000000001</v>
      </c>
      <c r="W4" s="87">
        <f>M4+V4</f>
        <v>38.024940000000001</v>
      </c>
      <c r="X4" s="84">
        <v>6.8</v>
      </c>
      <c r="Y4" s="60">
        <f>N4*1000*X4</f>
        <v>19798.2</v>
      </c>
      <c r="Z4" s="60">
        <f>O4*1000*X4</f>
        <v>24833.599999999999</v>
      </c>
      <c r="AA4" s="60">
        <f>P4*1000*X4</f>
        <v>30831.200000000001</v>
      </c>
      <c r="AB4" s="60">
        <f>Q4*1000*X4</f>
        <v>149600</v>
      </c>
      <c r="AC4" s="60">
        <f>R4*1000*X4</f>
        <v>19798.2</v>
      </c>
      <c r="AD4" s="60">
        <f>M4*1000*X4</f>
        <v>244861.19999999998</v>
      </c>
      <c r="AE4" s="61">
        <f>V4*X4*1000</f>
        <v>13708.392</v>
      </c>
    </row>
    <row r="5" spans="1:31" x14ac:dyDescent="0.25">
      <c r="A5" s="12" t="s">
        <v>7</v>
      </c>
      <c r="B5" s="1">
        <v>19.876999999999999</v>
      </c>
      <c r="C5" s="1">
        <v>23.58</v>
      </c>
      <c r="D5" s="1">
        <v>0</v>
      </c>
      <c r="E5" s="1">
        <v>7.3520000000000003</v>
      </c>
      <c r="F5" s="1">
        <v>2.1190000000000002</v>
      </c>
      <c r="G5" s="1">
        <v>0.18099999999999999</v>
      </c>
      <c r="H5" s="1">
        <v>17.167999999999999</v>
      </c>
      <c r="I5" s="1">
        <v>4.0780000000000003</v>
      </c>
      <c r="J5" s="1">
        <v>0.71799999999999997</v>
      </c>
      <c r="K5" s="1">
        <v>1.2529999999999999</v>
      </c>
      <c r="L5" s="1">
        <v>2.2330000000000001</v>
      </c>
      <c r="M5" s="1">
        <v>29.311</v>
      </c>
      <c r="N5" s="94">
        <f>(M5-O5-P5-Q5)/2</f>
        <v>1.7000000000000011</v>
      </c>
      <c r="O5" s="1">
        <v>4.6500000000000004</v>
      </c>
      <c r="P5" s="1">
        <v>4.8929999999999998</v>
      </c>
      <c r="Q5" s="1">
        <v>16.367999999999999</v>
      </c>
      <c r="R5" s="94">
        <f>N5</f>
        <v>1.7000000000000011</v>
      </c>
      <c r="S5" s="86">
        <f t="shared" ref="S5:S15" si="0">SUM(B5:L5)+W5</f>
        <v>110.3623</v>
      </c>
      <c r="T5" s="1">
        <v>112.021</v>
      </c>
      <c r="U5" s="1"/>
      <c r="V5" s="3">
        <v>2.4923000000000002</v>
      </c>
      <c r="W5" s="33">
        <f t="shared" ref="W5:W15" si="1">M5+V5</f>
        <v>31.8033</v>
      </c>
      <c r="X5" s="91"/>
      <c r="Y5" s="60">
        <f t="shared" ref="Y5:Y15" si="2">N5*100*X5</f>
        <v>0</v>
      </c>
      <c r="Z5" s="60">
        <f t="shared" ref="Z5:Z15" si="3">O5*100*X5</f>
        <v>0</v>
      </c>
      <c r="AA5" s="60">
        <f t="shared" ref="AA5:AA15" si="4">P5*100*X5</f>
        <v>0</v>
      </c>
      <c r="AB5" s="60">
        <f t="shared" ref="AB5:AB15" si="5">Q5*100*X5</f>
        <v>0</v>
      </c>
      <c r="AC5" s="60">
        <f t="shared" ref="AC5:AC15" si="6">R5*100*X5</f>
        <v>0</v>
      </c>
      <c r="AD5" s="60">
        <f t="shared" ref="AD5:AD15" si="7">M5*100*X5</f>
        <v>0</v>
      </c>
      <c r="AE5" s="61">
        <f t="shared" ref="AE5:AE15" si="8">V5*X5*1000</f>
        <v>0</v>
      </c>
    </row>
    <row r="6" spans="1:31" x14ac:dyDescent="0.25">
      <c r="A6" s="12" t="s">
        <v>8</v>
      </c>
      <c r="B6" s="1">
        <v>20985</v>
      </c>
      <c r="C6" s="1">
        <v>23525</v>
      </c>
      <c r="D6" s="1">
        <v>0</v>
      </c>
      <c r="E6" s="1">
        <v>7.5679999999999996</v>
      </c>
      <c r="F6" s="1">
        <v>1.754</v>
      </c>
      <c r="G6" s="1">
        <v>0.105</v>
      </c>
      <c r="H6" s="3">
        <v>17.204000000000001</v>
      </c>
      <c r="I6" s="3">
        <v>4.093</v>
      </c>
      <c r="J6" s="1">
        <v>1.1579999999999999</v>
      </c>
      <c r="K6" s="1">
        <v>0.74299999999999999</v>
      </c>
      <c r="L6" s="1">
        <v>2.202</v>
      </c>
      <c r="M6" s="3">
        <v>28.67</v>
      </c>
      <c r="N6" s="3"/>
      <c r="O6" s="3"/>
      <c r="P6" s="3"/>
      <c r="Q6" s="3"/>
      <c r="R6" s="3"/>
      <c r="S6" s="86">
        <f t="shared" si="0"/>
        <v>44573.497000000003</v>
      </c>
      <c r="T6" s="1">
        <v>111.459</v>
      </c>
      <c r="U6" s="1"/>
      <c r="V6" s="2"/>
      <c r="W6" s="33">
        <f t="shared" si="1"/>
        <v>28.67</v>
      </c>
      <c r="X6" s="92"/>
      <c r="Y6" s="60">
        <f t="shared" si="2"/>
        <v>0</v>
      </c>
      <c r="Z6" s="60">
        <f t="shared" si="3"/>
        <v>0</v>
      </c>
      <c r="AA6" s="60">
        <f t="shared" si="4"/>
        <v>0</v>
      </c>
      <c r="AB6" s="60">
        <f t="shared" si="5"/>
        <v>0</v>
      </c>
      <c r="AC6" s="60">
        <f t="shared" si="6"/>
        <v>0</v>
      </c>
      <c r="AD6" s="60">
        <f t="shared" si="7"/>
        <v>0</v>
      </c>
      <c r="AE6" s="61">
        <f t="shared" si="8"/>
        <v>0</v>
      </c>
    </row>
    <row r="7" spans="1:31" x14ac:dyDescent="0.25">
      <c r="A7" s="12" t="s">
        <v>9</v>
      </c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86">
        <f t="shared" si="0"/>
        <v>0</v>
      </c>
      <c r="T7" s="1"/>
      <c r="U7" s="1"/>
      <c r="V7" s="2"/>
      <c r="W7" s="33">
        <f t="shared" si="1"/>
        <v>0</v>
      </c>
      <c r="X7" s="92"/>
      <c r="Y7" s="60">
        <f t="shared" si="2"/>
        <v>0</v>
      </c>
      <c r="Z7" s="60">
        <f t="shared" si="3"/>
        <v>0</v>
      </c>
      <c r="AA7" s="60">
        <f t="shared" si="4"/>
        <v>0</v>
      </c>
      <c r="AB7" s="60">
        <f t="shared" si="5"/>
        <v>0</v>
      </c>
      <c r="AC7" s="60">
        <f t="shared" si="6"/>
        <v>0</v>
      </c>
      <c r="AD7" s="60">
        <f t="shared" si="7"/>
        <v>0</v>
      </c>
      <c r="AE7" s="61">
        <f t="shared" si="8"/>
        <v>0</v>
      </c>
    </row>
    <row r="8" spans="1:31" x14ac:dyDescent="0.25">
      <c r="A8" s="12" t="s">
        <v>10</v>
      </c>
      <c r="B8" s="1"/>
      <c r="C8" s="1"/>
      <c r="D8" s="1"/>
      <c r="E8" s="1"/>
      <c r="F8" s="1"/>
      <c r="G8" s="1"/>
      <c r="H8" s="3"/>
      <c r="I8" s="3"/>
      <c r="J8" s="1"/>
      <c r="K8" s="1"/>
      <c r="L8" s="1"/>
      <c r="M8" s="1"/>
      <c r="N8" s="1"/>
      <c r="O8" s="1"/>
      <c r="P8" s="1"/>
      <c r="Q8" s="1"/>
      <c r="R8" s="1"/>
      <c r="S8" s="86">
        <f t="shared" si="0"/>
        <v>0</v>
      </c>
      <c r="T8" s="1"/>
      <c r="U8" s="1"/>
      <c r="V8" s="2"/>
      <c r="W8" s="33">
        <f t="shared" si="1"/>
        <v>0</v>
      </c>
      <c r="X8" s="92"/>
      <c r="Y8" s="60">
        <f t="shared" si="2"/>
        <v>0</v>
      </c>
      <c r="Z8" s="60">
        <f t="shared" si="3"/>
        <v>0</v>
      </c>
      <c r="AA8" s="60">
        <f t="shared" si="4"/>
        <v>0</v>
      </c>
      <c r="AB8" s="60">
        <f t="shared" si="5"/>
        <v>0</v>
      </c>
      <c r="AC8" s="60">
        <f t="shared" si="6"/>
        <v>0</v>
      </c>
      <c r="AD8" s="60">
        <f t="shared" si="7"/>
        <v>0</v>
      </c>
      <c r="AE8" s="61">
        <f t="shared" si="8"/>
        <v>0</v>
      </c>
    </row>
    <row r="9" spans="1:31" x14ac:dyDescent="0.25">
      <c r="A9" s="12" t="s">
        <v>11</v>
      </c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86">
        <f t="shared" si="0"/>
        <v>0</v>
      </c>
      <c r="T9" s="1"/>
      <c r="U9" s="1"/>
      <c r="V9" s="2"/>
      <c r="W9" s="33">
        <f t="shared" si="1"/>
        <v>0</v>
      </c>
      <c r="X9" s="92"/>
      <c r="Y9" s="60">
        <f t="shared" si="2"/>
        <v>0</v>
      </c>
      <c r="Z9" s="60">
        <f t="shared" si="3"/>
        <v>0</v>
      </c>
      <c r="AA9" s="60">
        <f t="shared" si="4"/>
        <v>0</v>
      </c>
      <c r="AB9" s="60">
        <f t="shared" si="5"/>
        <v>0</v>
      </c>
      <c r="AC9" s="60">
        <f t="shared" si="6"/>
        <v>0</v>
      </c>
      <c r="AD9" s="60">
        <f t="shared" si="7"/>
        <v>0</v>
      </c>
      <c r="AE9" s="61">
        <f t="shared" si="8"/>
        <v>0</v>
      </c>
    </row>
    <row r="10" spans="1:31" x14ac:dyDescent="0.25">
      <c r="A10" s="12" t="s">
        <v>21</v>
      </c>
      <c r="B10" s="1"/>
      <c r="C10" s="1"/>
      <c r="D10" s="4"/>
      <c r="E10" s="1"/>
      <c r="F10" s="1"/>
      <c r="G10" s="1"/>
      <c r="H10" s="3"/>
      <c r="I10" s="3"/>
      <c r="J10" s="1"/>
      <c r="K10" s="1"/>
      <c r="L10" s="1"/>
      <c r="M10" s="1"/>
      <c r="N10" s="1"/>
      <c r="O10" s="1"/>
      <c r="P10" s="1"/>
      <c r="Q10" s="1"/>
      <c r="R10" s="1"/>
      <c r="S10" s="86">
        <f t="shared" si="0"/>
        <v>0</v>
      </c>
      <c r="T10" s="1"/>
      <c r="U10" s="1"/>
      <c r="V10" s="2"/>
      <c r="W10" s="33">
        <f t="shared" si="1"/>
        <v>0</v>
      </c>
      <c r="X10" s="92"/>
      <c r="Y10" s="60">
        <f t="shared" si="2"/>
        <v>0</v>
      </c>
      <c r="Z10" s="60">
        <f t="shared" si="3"/>
        <v>0</v>
      </c>
      <c r="AA10" s="60">
        <f t="shared" si="4"/>
        <v>0</v>
      </c>
      <c r="AB10" s="60">
        <f t="shared" si="5"/>
        <v>0</v>
      </c>
      <c r="AC10" s="60">
        <f t="shared" si="6"/>
        <v>0</v>
      </c>
      <c r="AD10" s="60">
        <f t="shared" si="7"/>
        <v>0</v>
      </c>
      <c r="AE10" s="61">
        <f t="shared" si="8"/>
        <v>0</v>
      </c>
    </row>
    <row r="11" spans="1:31" x14ac:dyDescent="0.25">
      <c r="A11" s="12" t="s">
        <v>12</v>
      </c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86">
        <f t="shared" si="0"/>
        <v>0</v>
      </c>
      <c r="T11" s="1"/>
      <c r="U11" s="1"/>
      <c r="V11" s="2"/>
      <c r="W11" s="33">
        <f t="shared" si="1"/>
        <v>0</v>
      </c>
      <c r="X11" s="92"/>
      <c r="Y11" s="60">
        <f t="shared" si="2"/>
        <v>0</v>
      </c>
      <c r="Z11" s="60">
        <f t="shared" si="3"/>
        <v>0</v>
      </c>
      <c r="AA11" s="60">
        <f t="shared" si="4"/>
        <v>0</v>
      </c>
      <c r="AB11" s="60">
        <f t="shared" si="5"/>
        <v>0</v>
      </c>
      <c r="AC11" s="60">
        <f t="shared" si="6"/>
        <v>0</v>
      </c>
      <c r="AD11" s="60">
        <f t="shared" si="7"/>
        <v>0</v>
      </c>
      <c r="AE11" s="61">
        <f t="shared" si="8"/>
        <v>0</v>
      </c>
    </row>
    <row r="12" spans="1:31" x14ac:dyDescent="0.25">
      <c r="A12" s="12" t="s">
        <v>13</v>
      </c>
      <c r="B12" s="1"/>
      <c r="C12" s="1"/>
      <c r="D12" s="1"/>
      <c r="E12" s="1"/>
      <c r="F12" s="1"/>
      <c r="G12" s="1"/>
      <c r="H12" s="3"/>
      <c r="I12" s="3"/>
      <c r="J12" s="1"/>
      <c r="K12" s="1"/>
      <c r="L12" s="1"/>
      <c r="M12" s="1"/>
      <c r="N12" s="1"/>
      <c r="O12" s="1"/>
      <c r="P12" s="1"/>
      <c r="Q12" s="1"/>
      <c r="R12" s="1"/>
      <c r="S12" s="86">
        <f t="shared" si="0"/>
        <v>0</v>
      </c>
      <c r="T12" s="1"/>
      <c r="U12" s="1"/>
      <c r="V12" s="2"/>
      <c r="W12" s="33">
        <f t="shared" si="1"/>
        <v>0</v>
      </c>
      <c r="X12" s="92"/>
      <c r="Y12" s="60">
        <f t="shared" si="2"/>
        <v>0</v>
      </c>
      <c r="Z12" s="60">
        <f t="shared" si="3"/>
        <v>0</v>
      </c>
      <c r="AA12" s="60">
        <f t="shared" si="4"/>
        <v>0</v>
      </c>
      <c r="AB12" s="60">
        <f t="shared" si="5"/>
        <v>0</v>
      </c>
      <c r="AC12" s="60">
        <f t="shared" si="6"/>
        <v>0</v>
      </c>
      <c r="AD12" s="60">
        <f t="shared" si="7"/>
        <v>0</v>
      </c>
      <c r="AE12" s="61">
        <f t="shared" si="8"/>
        <v>0</v>
      </c>
    </row>
    <row r="13" spans="1:31" x14ac:dyDescent="0.25">
      <c r="A13" s="12" t="s">
        <v>14</v>
      </c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86">
        <f t="shared" si="0"/>
        <v>0</v>
      </c>
      <c r="T13" s="1"/>
      <c r="U13" s="1"/>
      <c r="V13" s="2"/>
      <c r="W13" s="33">
        <f t="shared" si="1"/>
        <v>0</v>
      </c>
      <c r="X13" s="92"/>
      <c r="Y13" s="60">
        <f t="shared" si="2"/>
        <v>0</v>
      </c>
      <c r="Z13" s="60">
        <f t="shared" si="3"/>
        <v>0</v>
      </c>
      <c r="AA13" s="60">
        <f t="shared" si="4"/>
        <v>0</v>
      </c>
      <c r="AB13" s="60">
        <f t="shared" si="5"/>
        <v>0</v>
      </c>
      <c r="AC13" s="60">
        <f t="shared" si="6"/>
        <v>0</v>
      </c>
      <c r="AD13" s="60">
        <f t="shared" si="7"/>
        <v>0</v>
      </c>
      <c r="AE13" s="61">
        <f t="shared" si="8"/>
        <v>0</v>
      </c>
    </row>
    <row r="14" spans="1:31" x14ac:dyDescent="0.25">
      <c r="A14" s="12" t="s">
        <v>15</v>
      </c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86">
        <f t="shared" si="0"/>
        <v>0</v>
      </c>
      <c r="T14" s="1"/>
      <c r="U14" s="3"/>
      <c r="V14" s="2"/>
      <c r="W14" s="33">
        <f t="shared" si="1"/>
        <v>0</v>
      </c>
      <c r="X14" s="92"/>
      <c r="Y14" s="60">
        <f t="shared" si="2"/>
        <v>0</v>
      </c>
      <c r="Z14" s="60">
        <f t="shared" si="3"/>
        <v>0</v>
      </c>
      <c r="AA14" s="60">
        <f t="shared" si="4"/>
        <v>0</v>
      </c>
      <c r="AB14" s="60">
        <f t="shared" si="5"/>
        <v>0</v>
      </c>
      <c r="AC14" s="60">
        <f t="shared" si="6"/>
        <v>0</v>
      </c>
      <c r="AD14" s="60">
        <f t="shared" si="7"/>
        <v>0</v>
      </c>
      <c r="AE14" s="61">
        <f t="shared" si="8"/>
        <v>0</v>
      </c>
    </row>
    <row r="15" spans="1:31" ht="15.75" thickBot="1" x14ac:dyDescent="0.3">
      <c r="A15" s="13" t="s">
        <v>88</v>
      </c>
      <c r="B15" s="6"/>
      <c r="C15" s="6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90">
        <f t="shared" si="0"/>
        <v>0</v>
      </c>
      <c r="T15" s="6"/>
      <c r="U15" s="6"/>
      <c r="V15" s="2"/>
      <c r="W15" s="88">
        <f t="shared" si="1"/>
        <v>0</v>
      </c>
      <c r="X15" s="93"/>
      <c r="Y15" s="60">
        <f t="shared" si="2"/>
        <v>0</v>
      </c>
      <c r="Z15" s="60">
        <f t="shared" si="3"/>
        <v>0</v>
      </c>
      <c r="AA15" s="60">
        <f t="shared" si="4"/>
        <v>0</v>
      </c>
      <c r="AB15" s="60">
        <f t="shared" si="5"/>
        <v>0</v>
      </c>
      <c r="AC15" s="60">
        <f t="shared" si="6"/>
        <v>0</v>
      </c>
      <c r="AD15" s="60">
        <f t="shared" si="7"/>
        <v>0</v>
      </c>
      <c r="AE15" s="61">
        <f t="shared" si="8"/>
        <v>0</v>
      </c>
    </row>
    <row r="16" spans="1:31" ht="16.5" thickTop="1" thickBot="1" x14ac:dyDescent="0.3">
      <c r="A16" s="11"/>
      <c r="B16" s="5"/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34"/>
      <c r="X16" s="58">
        <f>SUM(X4:X15)/12</f>
        <v>0.56666666666666665</v>
      </c>
      <c r="Y16" s="9">
        <f t="shared" ref="Y16" si="9">SUM(Y8:Y15)</f>
        <v>0</v>
      </c>
      <c r="Z16" s="9">
        <f t="shared" ref="Z16" si="10">SUM(Z8:Z15)</f>
        <v>0</v>
      </c>
      <c r="AA16" s="9">
        <f t="shared" ref="AA16" si="11">SUM(AA8:AA15)</f>
        <v>0</v>
      </c>
      <c r="AB16" s="9">
        <f t="shared" ref="AB16" si="12">SUM(AB8:AB15)</f>
        <v>0</v>
      </c>
      <c r="AC16" s="9">
        <f t="shared" ref="AC16" si="13">SUM(AC8:AC15)</f>
        <v>0</v>
      </c>
      <c r="AD16" s="35">
        <f t="shared" ref="AD16" si="14">SUM(AD8:AD15)</f>
        <v>0</v>
      </c>
      <c r="AE16" s="17">
        <f>SUM(AE4:AE15)</f>
        <v>13708.392</v>
      </c>
    </row>
    <row r="17" spans="1:24" x14ac:dyDescent="0.25">
      <c r="A17" s="12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57"/>
      <c r="X17" s="18"/>
    </row>
    <row r="18" spans="1:24" x14ac:dyDescent="0.25">
      <c r="A18" s="12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57"/>
      <c r="X18" s="18"/>
    </row>
    <row r="19" spans="1:24" ht="15.75" thickBot="1" x14ac:dyDescent="0.3">
      <c r="A19" s="14" t="s">
        <v>16</v>
      </c>
      <c r="B19" s="15">
        <f>SUM(B4:B15)</f>
        <v>21025.552</v>
      </c>
      <c r="C19" s="15">
        <f t="shared" ref="C19:S19" si="15">SUM(C4:C15)</f>
        <v>23577.902999999998</v>
      </c>
      <c r="D19" s="15">
        <f t="shared" si="15"/>
        <v>0</v>
      </c>
      <c r="E19" s="15">
        <f t="shared" si="15"/>
        <v>23.838000000000001</v>
      </c>
      <c r="F19" s="15">
        <f t="shared" si="15"/>
        <v>7.3079999999999998</v>
      </c>
      <c r="G19" s="15">
        <f t="shared" si="15"/>
        <v>0.57199999999999995</v>
      </c>
      <c r="H19" s="15">
        <f t="shared" si="15"/>
        <v>53.800000000000004</v>
      </c>
      <c r="I19" s="15">
        <f t="shared" si="15"/>
        <v>12.466000000000001</v>
      </c>
      <c r="J19" s="15">
        <f t="shared" si="15"/>
        <v>2.7079999999999997</v>
      </c>
      <c r="K19" s="15">
        <f t="shared" si="15"/>
        <v>3.4789999999999996</v>
      </c>
      <c r="L19" s="15">
        <f t="shared" ref="L19" si="16">SUM(L4:L15)</f>
        <v>7.2290000000000001</v>
      </c>
      <c r="M19" s="15">
        <f t="shared" si="15"/>
        <v>93.99</v>
      </c>
      <c r="N19" s="15">
        <f t="shared" si="15"/>
        <v>4.6115000000000013</v>
      </c>
      <c r="O19" s="15">
        <f t="shared" si="15"/>
        <v>8.3019999999999996</v>
      </c>
      <c r="P19" s="15">
        <f t="shared" si="15"/>
        <v>9.4269999999999996</v>
      </c>
      <c r="Q19" s="15">
        <f t="shared" si="15"/>
        <v>38.367999999999995</v>
      </c>
      <c r="R19" s="15">
        <f t="shared" si="15"/>
        <v>4.6115000000000013</v>
      </c>
      <c r="S19" s="15">
        <f t="shared" si="15"/>
        <v>44813.353240000004</v>
      </c>
      <c r="T19" s="15">
        <f>SUM(T4:T15)</f>
        <v>350.95799999999997</v>
      </c>
      <c r="U19" s="15">
        <f t="shared" ref="U19:V19" si="17">SUM(U4:U15)</f>
        <v>127.48699999999999</v>
      </c>
      <c r="V19" s="15">
        <f t="shared" si="17"/>
        <v>4.5082400000000007</v>
      </c>
      <c r="W19" s="15">
        <f>SUM(W4:W15)</f>
        <v>98.498239999999996</v>
      </c>
      <c r="X19" s="15">
        <f>SUM(X4:X15)/12</f>
        <v>0.56666666666666665</v>
      </c>
    </row>
    <row r="20" spans="1:24" ht="15.75" thickTop="1" x14ac:dyDescent="0.25"/>
  </sheetData>
  <mergeCells count="2">
    <mergeCell ref="I1:X1"/>
    <mergeCell ref="Y2:AD2"/>
  </mergeCells>
  <pageMargins left="0.7" right="0.7" top="0.75" bottom="0.75" header="0.3" footer="0.3"/>
  <pageSetup paperSize="9" orientation="landscape" r:id="rId1"/>
  <ignoredErrors>
    <ignoredError sqref="S4" formulaRange="1"/>
  </ignoredError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9"/>
  <sheetViews>
    <sheetView topLeftCell="A2" workbookViewId="0">
      <selection activeCell="A2" sqref="A2:R39"/>
    </sheetView>
  </sheetViews>
  <sheetFormatPr defaultRowHeight="15" x14ac:dyDescent="0.25"/>
  <cols>
    <col min="1" max="2" width="11.28515625" customWidth="1"/>
    <col min="9" max="9" width="9.140625" customWidth="1"/>
    <col min="14" max="14" width="14.140625" customWidth="1"/>
  </cols>
  <sheetData>
    <row r="1" spans="1:18" x14ac:dyDescent="0.25">
      <c r="A1" s="113" t="s">
        <v>95</v>
      </c>
      <c r="B1" s="114"/>
      <c r="C1" s="114"/>
      <c r="D1" s="114"/>
      <c r="E1" s="114"/>
      <c r="F1" s="114"/>
      <c r="G1" s="114"/>
      <c r="H1" s="114"/>
      <c r="I1" s="114"/>
      <c r="J1" s="114"/>
      <c r="K1" s="114"/>
      <c r="L1" s="114"/>
      <c r="M1" s="114"/>
      <c r="N1" s="114"/>
      <c r="O1" s="114"/>
      <c r="P1" s="114"/>
      <c r="Q1" s="114"/>
    </row>
    <row r="2" spans="1:18" ht="15.75" thickBot="1" x14ac:dyDescent="0.3">
      <c r="A2" s="113" t="s">
        <v>118</v>
      </c>
      <c r="B2" s="114"/>
      <c r="C2" s="114"/>
      <c r="D2" s="114"/>
      <c r="E2" s="114"/>
      <c r="F2" s="114"/>
      <c r="G2" s="114"/>
      <c r="H2" s="114"/>
      <c r="I2" s="114"/>
      <c r="J2" s="114"/>
      <c r="K2" s="114"/>
      <c r="L2" s="114"/>
      <c r="M2" s="114"/>
      <c r="N2" s="114"/>
      <c r="O2" s="114"/>
      <c r="P2" s="114"/>
      <c r="Q2" s="114"/>
      <c r="R2" s="114"/>
    </row>
    <row r="3" spans="1:18" ht="15.75" thickBot="1" x14ac:dyDescent="0.3">
      <c r="A3" s="115" t="s">
        <v>72</v>
      </c>
      <c r="B3" s="71" t="s">
        <v>107</v>
      </c>
      <c r="C3" s="117" t="s">
        <v>74</v>
      </c>
      <c r="D3" s="118"/>
      <c r="E3" s="117" t="s">
        <v>75</v>
      </c>
      <c r="F3" s="118"/>
      <c r="G3" s="119" t="s">
        <v>77</v>
      </c>
      <c r="H3" s="112"/>
      <c r="I3" s="119" t="s">
        <v>76</v>
      </c>
      <c r="J3" s="112"/>
      <c r="L3" s="120" t="s">
        <v>87</v>
      </c>
      <c r="M3" s="121"/>
      <c r="N3" s="17" t="s">
        <v>87</v>
      </c>
    </row>
    <row r="4" spans="1:18" ht="15.75" thickBot="1" x14ac:dyDescent="0.3">
      <c r="A4" s="116"/>
      <c r="B4" s="72" t="s">
        <v>108</v>
      </c>
      <c r="C4" s="38" t="s">
        <v>73</v>
      </c>
      <c r="D4" s="39" t="s">
        <v>5</v>
      </c>
      <c r="E4" s="39" t="s">
        <v>73</v>
      </c>
      <c r="F4" s="39" t="s">
        <v>5</v>
      </c>
      <c r="G4" s="20" t="s">
        <v>73</v>
      </c>
      <c r="H4" s="40" t="s">
        <v>5</v>
      </c>
      <c r="I4" s="20" t="s">
        <v>73</v>
      </c>
      <c r="J4" s="40" t="s">
        <v>5</v>
      </c>
      <c r="L4" s="51" t="s">
        <v>105</v>
      </c>
      <c r="M4" s="27" t="s">
        <v>89</v>
      </c>
      <c r="N4" s="70" t="s">
        <v>106</v>
      </c>
    </row>
    <row r="5" spans="1:18" ht="15.75" thickTop="1" x14ac:dyDescent="0.25">
      <c r="A5" s="46">
        <v>45323</v>
      </c>
      <c r="B5" s="28">
        <f t="shared" ref="B5:B6" si="0">J5+N5-I5</f>
        <v>0</v>
      </c>
      <c r="C5" s="21">
        <f>ST.I_24!C36</f>
        <v>0</v>
      </c>
      <c r="D5" s="37">
        <f t="shared" ref="D5" si="1">C6-C5</f>
        <v>0</v>
      </c>
      <c r="E5" s="21">
        <f>ST.I_24!E36</f>
        <v>0</v>
      </c>
      <c r="F5" s="37">
        <f t="shared" ref="F5" si="2">E6-E5</f>
        <v>0</v>
      </c>
      <c r="G5" s="21">
        <f>ST.I_24!G36</f>
        <v>0</v>
      </c>
      <c r="H5" s="37">
        <f t="shared" ref="H5" si="3">G6-G5</f>
        <v>0</v>
      </c>
      <c r="I5" s="28">
        <f t="shared" ref="I5:I33" si="4">D5+F5+H5</f>
        <v>0</v>
      </c>
      <c r="J5" s="21"/>
      <c r="K5" s="56"/>
      <c r="L5" s="21">
        <f>ST.I_24!L36</f>
        <v>0</v>
      </c>
      <c r="M5" s="37">
        <f t="shared" ref="M5" si="5">L6-L5</f>
        <v>0</v>
      </c>
      <c r="N5" s="74"/>
    </row>
    <row r="6" spans="1:18" x14ac:dyDescent="0.25">
      <c r="A6" s="46">
        <v>45324</v>
      </c>
      <c r="B6" s="28">
        <f t="shared" si="0"/>
        <v>0</v>
      </c>
      <c r="C6" s="21"/>
      <c r="D6" s="28">
        <f>D5</f>
        <v>0</v>
      </c>
      <c r="E6" s="21"/>
      <c r="F6" s="28">
        <f>F5</f>
        <v>0</v>
      </c>
      <c r="G6" s="21"/>
      <c r="H6" s="28">
        <f>H5</f>
        <v>0</v>
      </c>
      <c r="I6" s="28">
        <f t="shared" si="4"/>
        <v>0</v>
      </c>
      <c r="J6" s="28"/>
      <c r="L6" s="21"/>
      <c r="M6" s="28">
        <f>M5</f>
        <v>0</v>
      </c>
      <c r="N6" s="19"/>
    </row>
    <row r="7" spans="1:18" x14ac:dyDescent="0.25">
      <c r="A7" s="46">
        <v>45325</v>
      </c>
      <c r="B7" s="29">
        <f>J7+N7-I7</f>
        <v>0</v>
      </c>
      <c r="C7" s="23"/>
      <c r="D7" s="48">
        <f>(C9-C6-D6)/2</f>
        <v>0</v>
      </c>
      <c r="E7" s="23"/>
      <c r="F7" s="48">
        <f>(E9-E6-F6)/2</f>
        <v>0</v>
      </c>
      <c r="G7" s="23"/>
      <c r="H7" s="48">
        <f>(G9-G6-H6)/2</f>
        <v>0</v>
      </c>
      <c r="I7" s="29">
        <f t="shared" si="4"/>
        <v>0</v>
      </c>
      <c r="J7" s="29"/>
      <c r="L7" s="23"/>
      <c r="M7" s="48">
        <f>(L9-L6-M6)/2</f>
        <v>0</v>
      </c>
      <c r="N7" s="55"/>
    </row>
    <row r="8" spans="1:18" x14ac:dyDescent="0.25">
      <c r="A8" s="46">
        <v>45326</v>
      </c>
      <c r="B8" s="29">
        <f>J8+N8-I8</f>
        <v>0</v>
      </c>
      <c r="C8" s="23"/>
      <c r="D8" s="48">
        <f>(C9-C6-D6)/2</f>
        <v>0</v>
      </c>
      <c r="E8" s="23"/>
      <c r="F8" s="48">
        <f>(E9-E6-F6)/2</f>
        <v>0</v>
      </c>
      <c r="G8" s="23"/>
      <c r="H8" s="48">
        <f>(G9-G6-H6)/2</f>
        <v>0</v>
      </c>
      <c r="I8" s="29">
        <f t="shared" si="4"/>
        <v>0</v>
      </c>
      <c r="J8" s="29"/>
      <c r="L8" s="23"/>
      <c r="M8" s="48">
        <f>(L9-L6-M6)/2</f>
        <v>0</v>
      </c>
      <c r="N8" s="55"/>
    </row>
    <row r="9" spans="1:18" x14ac:dyDescent="0.25">
      <c r="A9" s="46">
        <v>45327</v>
      </c>
      <c r="B9" s="28">
        <f>J9+N9-I9</f>
        <v>0</v>
      </c>
      <c r="C9" s="21"/>
      <c r="D9" s="37">
        <f t="shared" ref="D9:D12" si="6">C10-C9</f>
        <v>0</v>
      </c>
      <c r="E9" s="21"/>
      <c r="F9" s="37">
        <f t="shared" ref="F9:F12" si="7">E10-E9</f>
        <v>0</v>
      </c>
      <c r="G9" s="21"/>
      <c r="H9" s="37">
        <f t="shared" ref="H9:H12" si="8">G10-G9</f>
        <v>0</v>
      </c>
      <c r="I9" s="28">
        <f t="shared" si="4"/>
        <v>0</v>
      </c>
      <c r="J9" s="28"/>
      <c r="L9" s="21"/>
      <c r="M9" s="37">
        <f t="shared" ref="M9:M12" si="9">L10-L9</f>
        <v>0</v>
      </c>
      <c r="N9" s="19"/>
    </row>
    <row r="10" spans="1:18" x14ac:dyDescent="0.25">
      <c r="A10" s="46">
        <v>45328</v>
      </c>
      <c r="B10" s="28">
        <f>J10+N10-I10</f>
        <v>0</v>
      </c>
      <c r="C10" s="21"/>
      <c r="D10" s="37">
        <f t="shared" si="6"/>
        <v>0</v>
      </c>
      <c r="E10" s="21"/>
      <c r="F10" s="37">
        <f t="shared" si="7"/>
        <v>0</v>
      </c>
      <c r="G10" s="21"/>
      <c r="H10" s="37">
        <f t="shared" si="8"/>
        <v>0</v>
      </c>
      <c r="I10" s="28">
        <f t="shared" si="4"/>
        <v>0</v>
      </c>
      <c r="J10" s="28"/>
      <c r="L10" s="21"/>
      <c r="M10" s="37">
        <f t="shared" si="9"/>
        <v>0</v>
      </c>
      <c r="N10" s="19"/>
    </row>
    <row r="11" spans="1:18" x14ac:dyDescent="0.25">
      <c r="A11" s="46">
        <v>45329</v>
      </c>
      <c r="B11" s="28">
        <f t="shared" ref="B11:B13" si="10">J11+N11-I11</f>
        <v>0</v>
      </c>
      <c r="C11" s="21"/>
      <c r="D11" s="37">
        <f t="shared" si="6"/>
        <v>0</v>
      </c>
      <c r="E11" s="21"/>
      <c r="F11" s="37">
        <f t="shared" si="7"/>
        <v>0</v>
      </c>
      <c r="G11" s="21"/>
      <c r="H11" s="37">
        <f t="shared" si="8"/>
        <v>0</v>
      </c>
      <c r="I11" s="28">
        <f t="shared" si="4"/>
        <v>0</v>
      </c>
      <c r="J11" s="28"/>
      <c r="L11" s="21"/>
      <c r="M11" s="37">
        <f t="shared" si="9"/>
        <v>0</v>
      </c>
      <c r="N11" s="19"/>
    </row>
    <row r="12" spans="1:18" x14ac:dyDescent="0.25">
      <c r="A12" s="46">
        <v>45330</v>
      </c>
      <c r="B12" s="28">
        <f t="shared" si="10"/>
        <v>0</v>
      </c>
      <c r="C12" s="21"/>
      <c r="D12" s="37">
        <f t="shared" si="6"/>
        <v>0</v>
      </c>
      <c r="E12" s="21"/>
      <c r="F12" s="37">
        <f t="shared" si="7"/>
        <v>0</v>
      </c>
      <c r="G12" s="21"/>
      <c r="H12" s="37">
        <f t="shared" si="8"/>
        <v>0</v>
      </c>
      <c r="I12" s="28">
        <f t="shared" si="4"/>
        <v>0</v>
      </c>
      <c r="J12" s="28"/>
      <c r="L12" s="21"/>
      <c r="M12" s="37">
        <f t="shared" si="9"/>
        <v>0</v>
      </c>
      <c r="N12" s="19"/>
    </row>
    <row r="13" spans="1:18" x14ac:dyDescent="0.25">
      <c r="A13" s="46">
        <v>45331</v>
      </c>
      <c r="B13" s="28">
        <f t="shared" si="10"/>
        <v>0</v>
      </c>
      <c r="C13" s="21"/>
      <c r="D13" s="28">
        <f>D12</f>
        <v>0</v>
      </c>
      <c r="E13" s="21"/>
      <c r="F13" s="28">
        <f>F12</f>
        <v>0</v>
      </c>
      <c r="G13" s="21"/>
      <c r="H13" s="28">
        <f>H12</f>
        <v>0</v>
      </c>
      <c r="I13" s="28">
        <f t="shared" si="4"/>
        <v>0</v>
      </c>
      <c r="J13" s="28"/>
      <c r="L13" s="21"/>
      <c r="M13" s="28">
        <f>M12</f>
        <v>0</v>
      </c>
      <c r="N13" s="19"/>
    </row>
    <row r="14" spans="1:18" x14ac:dyDescent="0.25">
      <c r="A14" s="46">
        <v>45332</v>
      </c>
      <c r="B14" s="29">
        <f>J14+N14-I14</f>
        <v>0</v>
      </c>
      <c r="C14" s="23"/>
      <c r="D14" s="48">
        <f>(C16-C13-D13)/2</f>
        <v>0</v>
      </c>
      <c r="E14" s="23"/>
      <c r="F14" s="48">
        <f>(E16-E13-F13)/2</f>
        <v>0</v>
      </c>
      <c r="G14" s="23"/>
      <c r="H14" s="48">
        <f>(G16-G13-H13)/2</f>
        <v>0</v>
      </c>
      <c r="I14" s="29">
        <f t="shared" si="4"/>
        <v>0</v>
      </c>
      <c r="J14" s="29"/>
      <c r="L14" s="23"/>
      <c r="M14" s="48">
        <f>(L16-L13-M13)/2</f>
        <v>0</v>
      </c>
      <c r="N14" s="55"/>
    </row>
    <row r="15" spans="1:18" x14ac:dyDescent="0.25">
      <c r="A15" s="46">
        <v>45333</v>
      </c>
      <c r="B15" s="29">
        <f>J15+N15-I15</f>
        <v>0</v>
      </c>
      <c r="C15" s="23"/>
      <c r="D15" s="48">
        <f>(C16-C13-D13)/2</f>
        <v>0</v>
      </c>
      <c r="E15" s="23"/>
      <c r="F15" s="48">
        <f>(E16-E13-F13)/2</f>
        <v>0</v>
      </c>
      <c r="G15" s="23"/>
      <c r="H15" s="48">
        <f>(G16-G13-H13)/2</f>
        <v>0</v>
      </c>
      <c r="I15" s="29">
        <f t="shared" si="4"/>
        <v>0</v>
      </c>
      <c r="J15" s="29"/>
      <c r="L15" s="23"/>
      <c r="M15" s="48">
        <f>(L16-L13-M13)/2</f>
        <v>0</v>
      </c>
      <c r="N15" s="55"/>
    </row>
    <row r="16" spans="1:18" x14ac:dyDescent="0.25">
      <c r="A16" s="46">
        <v>45334</v>
      </c>
      <c r="B16" s="28">
        <f>J16+N16-I16</f>
        <v>0</v>
      </c>
      <c r="C16" s="21"/>
      <c r="D16" s="37">
        <f t="shared" ref="D16:D19" si="11">C17-C16</f>
        <v>0</v>
      </c>
      <c r="E16" s="21"/>
      <c r="F16" s="37">
        <f t="shared" ref="F16:F19" si="12">E17-E16</f>
        <v>0</v>
      </c>
      <c r="G16" s="21"/>
      <c r="H16" s="37">
        <f t="shared" ref="H16:H19" si="13">G17-G16</f>
        <v>0</v>
      </c>
      <c r="I16" s="28">
        <f t="shared" si="4"/>
        <v>0</v>
      </c>
      <c r="J16" s="28"/>
      <c r="L16" s="21"/>
      <c r="M16" s="37">
        <f t="shared" ref="M16:M19" si="14">L17-L16</f>
        <v>0</v>
      </c>
      <c r="N16" s="19"/>
    </row>
    <row r="17" spans="1:14" x14ac:dyDescent="0.25">
      <c r="A17" s="46">
        <v>45335</v>
      </c>
      <c r="B17" s="28">
        <f>J17+N17-I17</f>
        <v>0</v>
      </c>
      <c r="C17" s="21"/>
      <c r="D17" s="37">
        <f t="shared" si="11"/>
        <v>0</v>
      </c>
      <c r="E17" s="21"/>
      <c r="F17" s="37">
        <f t="shared" si="12"/>
        <v>0</v>
      </c>
      <c r="G17" s="21"/>
      <c r="H17" s="37">
        <f t="shared" si="13"/>
        <v>0</v>
      </c>
      <c r="I17" s="28">
        <f t="shared" si="4"/>
        <v>0</v>
      </c>
      <c r="J17" s="28"/>
      <c r="L17" s="21"/>
      <c r="M17" s="37">
        <f t="shared" si="14"/>
        <v>0</v>
      </c>
      <c r="N17" s="19"/>
    </row>
    <row r="18" spans="1:14" x14ac:dyDescent="0.25">
      <c r="A18" s="46">
        <v>45336</v>
      </c>
      <c r="B18" s="28">
        <f t="shared" ref="B18:B20" si="15">J18+N18-I18</f>
        <v>0</v>
      </c>
      <c r="C18" s="21"/>
      <c r="D18" s="37">
        <f t="shared" si="11"/>
        <v>0</v>
      </c>
      <c r="E18" s="21"/>
      <c r="F18" s="37">
        <f t="shared" si="12"/>
        <v>0</v>
      </c>
      <c r="G18" s="21"/>
      <c r="H18" s="37">
        <f t="shared" si="13"/>
        <v>0</v>
      </c>
      <c r="I18" s="28">
        <f t="shared" si="4"/>
        <v>0</v>
      </c>
      <c r="J18" s="28"/>
      <c r="L18" s="21"/>
      <c r="M18" s="37">
        <f t="shared" si="14"/>
        <v>0</v>
      </c>
      <c r="N18" s="19"/>
    </row>
    <row r="19" spans="1:14" x14ac:dyDescent="0.25">
      <c r="A19" s="46">
        <v>45337</v>
      </c>
      <c r="B19" s="28">
        <f t="shared" si="15"/>
        <v>0</v>
      </c>
      <c r="C19" s="21"/>
      <c r="D19" s="37">
        <f t="shared" si="11"/>
        <v>0</v>
      </c>
      <c r="E19" s="21"/>
      <c r="F19" s="37">
        <f t="shared" si="12"/>
        <v>0</v>
      </c>
      <c r="G19" s="21"/>
      <c r="H19" s="37">
        <f t="shared" si="13"/>
        <v>0</v>
      </c>
      <c r="I19" s="28">
        <f t="shared" si="4"/>
        <v>0</v>
      </c>
      <c r="J19" s="28"/>
      <c r="L19" s="21"/>
      <c r="M19" s="37">
        <f t="shared" si="14"/>
        <v>0</v>
      </c>
      <c r="N19" s="19"/>
    </row>
    <row r="20" spans="1:14" x14ac:dyDescent="0.25">
      <c r="A20" s="46">
        <v>45338</v>
      </c>
      <c r="B20" s="28">
        <f t="shared" si="15"/>
        <v>0</v>
      </c>
      <c r="C20" s="21"/>
      <c r="D20" s="28">
        <f>D19</f>
        <v>0</v>
      </c>
      <c r="E20" s="21"/>
      <c r="F20" s="28">
        <f>F19</f>
        <v>0</v>
      </c>
      <c r="G20" s="21"/>
      <c r="H20" s="28">
        <f>H19</f>
        <v>0</v>
      </c>
      <c r="I20" s="28">
        <f t="shared" si="4"/>
        <v>0</v>
      </c>
      <c r="J20" s="28"/>
      <c r="K20" s="30"/>
      <c r="L20" s="21"/>
      <c r="M20" s="28">
        <f>M19</f>
        <v>0</v>
      </c>
      <c r="N20" s="19"/>
    </row>
    <row r="21" spans="1:14" x14ac:dyDescent="0.25">
      <c r="A21" s="46">
        <v>45339</v>
      </c>
      <c r="B21" s="29">
        <f>J21+N21-I21</f>
        <v>0</v>
      </c>
      <c r="C21" s="23"/>
      <c r="D21" s="48">
        <f>(C23-C20-D20)/2</f>
        <v>0</v>
      </c>
      <c r="E21" s="23"/>
      <c r="F21" s="48">
        <f>(E23-E20-F20)/2</f>
        <v>0</v>
      </c>
      <c r="G21" s="23"/>
      <c r="H21" s="48">
        <f>(G23-G20-H20)/2</f>
        <v>0</v>
      </c>
      <c r="I21" s="29">
        <f t="shared" si="4"/>
        <v>0</v>
      </c>
      <c r="J21" s="29"/>
      <c r="K21" s="30"/>
      <c r="L21" s="23"/>
      <c r="M21" s="48">
        <f>(L23-L20-M20)/2</f>
        <v>0</v>
      </c>
      <c r="N21" s="55"/>
    </row>
    <row r="22" spans="1:14" x14ac:dyDescent="0.25">
      <c r="A22" s="46">
        <v>45340</v>
      </c>
      <c r="B22" s="29">
        <f>J22+N22-I22</f>
        <v>0</v>
      </c>
      <c r="C22" s="23"/>
      <c r="D22" s="48">
        <f>(C23-C20-D20)/2</f>
        <v>0</v>
      </c>
      <c r="E22" s="23"/>
      <c r="F22" s="48">
        <f>(E23-E20-F20)/2</f>
        <v>0</v>
      </c>
      <c r="G22" s="23"/>
      <c r="H22" s="48">
        <f>(G23-G20-H20)/2</f>
        <v>0</v>
      </c>
      <c r="I22" s="29">
        <f t="shared" si="4"/>
        <v>0</v>
      </c>
      <c r="J22" s="29"/>
      <c r="K22" s="30"/>
      <c r="L22" s="23"/>
      <c r="M22" s="48">
        <f>(L23-L20-M20)/2</f>
        <v>0</v>
      </c>
      <c r="N22" s="55"/>
    </row>
    <row r="23" spans="1:14" x14ac:dyDescent="0.25">
      <c r="A23" s="46">
        <v>45341</v>
      </c>
      <c r="B23" s="28">
        <f>J23+N23-I23</f>
        <v>0</v>
      </c>
      <c r="C23" s="21"/>
      <c r="D23" s="37">
        <f t="shared" ref="D23:D26" si="16">C24-C23</f>
        <v>0</v>
      </c>
      <c r="E23" s="21"/>
      <c r="F23" s="37">
        <f t="shared" ref="F23:F26" si="17">E24-E23</f>
        <v>0</v>
      </c>
      <c r="G23" s="21"/>
      <c r="H23" s="37">
        <f t="shared" ref="H23:H26" si="18">G24-G23</f>
        <v>0</v>
      </c>
      <c r="I23" s="28">
        <f t="shared" si="4"/>
        <v>0</v>
      </c>
      <c r="J23" s="28"/>
      <c r="K23" s="30"/>
      <c r="L23" s="21"/>
      <c r="M23" s="37">
        <f t="shared" ref="M23:M26" si="19">L24-L23</f>
        <v>0</v>
      </c>
      <c r="N23" s="19"/>
    </row>
    <row r="24" spans="1:14" x14ac:dyDescent="0.25">
      <c r="A24" s="46">
        <v>45342</v>
      </c>
      <c r="B24" s="28">
        <f>J24+N24-I24</f>
        <v>0</v>
      </c>
      <c r="C24" s="21"/>
      <c r="D24" s="37">
        <f t="shared" si="16"/>
        <v>0</v>
      </c>
      <c r="E24" s="21"/>
      <c r="F24" s="37">
        <f t="shared" si="17"/>
        <v>0</v>
      </c>
      <c r="G24" s="21"/>
      <c r="H24" s="37">
        <f t="shared" si="18"/>
        <v>0</v>
      </c>
      <c r="I24" s="28">
        <f t="shared" si="4"/>
        <v>0</v>
      </c>
      <c r="J24" s="28"/>
      <c r="L24" s="21"/>
      <c r="M24" s="37">
        <f t="shared" si="19"/>
        <v>0</v>
      </c>
      <c r="N24" s="19"/>
    </row>
    <row r="25" spans="1:14" x14ac:dyDescent="0.25">
      <c r="A25" s="46">
        <v>45343</v>
      </c>
      <c r="B25" s="28">
        <f t="shared" ref="B25:B27" si="20">J25+N25-I25</f>
        <v>0</v>
      </c>
      <c r="C25" s="21"/>
      <c r="D25" s="37">
        <f t="shared" si="16"/>
        <v>0</v>
      </c>
      <c r="E25" s="21"/>
      <c r="F25" s="37">
        <f t="shared" si="17"/>
        <v>0</v>
      </c>
      <c r="G25" s="21"/>
      <c r="H25" s="37">
        <f t="shared" si="18"/>
        <v>0</v>
      </c>
      <c r="I25" s="28">
        <f t="shared" si="4"/>
        <v>0</v>
      </c>
      <c r="J25" s="28"/>
      <c r="L25" s="21"/>
      <c r="M25" s="37">
        <f t="shared" si="19"/>
        <v>0</v>
      </c>
      <c r="N25" s="19"/>
    </row>
    <row r="26" spans="1:14" x14ac:dyDescent="0.25">
      <c r="A26" s="46">
        <v>45344</v>
      </c>
      <c r="B26" s="28">
        <f t="shared" si="20"/>
        <v>0</v>
      </c>
      <c r="C26" s="21"/>
      <c r="D26" s="37">
        <f t="shared" si="16"/>
        <v>0</v>
      </c>
      <c r="E26" s="21"/>
      <c r="F26" s="37">
        <f t="shared" si="17"/>
        <v>0</v>
      </c>
      <c r="G26" s="21"/>
      <c r="H26" s="37">
        <f t="shared" si="18"/>
        <v>0</v>
      </c>
      <c r="I26" s="28">
        <f t="shared" si="4"/>
        <v>0</v>
      </c>
      <c r="J26" s="28"/>
      <c r="L26" s="21"/>
      <c r="M26" s="37">
        <f t="shared" si="19"/>
        <v>0</v>
      </c>
      <c r="N26" s="19"/>
    </row>
    <row r="27" spans="1:14" x14ac:dyDescent="0.25">
      <c r="A27" s="46">
        <v>45345</v>
      </c>
      <c r="B27" s="28">
        <f t="shared" si="20"/>
        <v>0</v>
      </c>
      <c r="C27" s="21"/>
      <c r="D27" s="28">
        <f>D26</f>
        <v>0</v>
      </c>
      <c r="E27" s="21"/>
      <c r="F27" s="28">
        <f>F26</f>
        <v>0</v>
      </c>
      <c r="G27" s="21"/>
      <c r="H27" s="28">
        <f>H26</f>
        <v>0</v>
      </c>
      <c r="I27" s="28">
        <f t="shared" si="4"/>
        <v>0</v>
      </c>
      <c r="J27" s="28"/>
      <c r="L27" s="21"/>
      <c r="M27" s="28">
        <f>M26</f>
        <v>0</v>
      </c>
      <c r="N27" s="19"/>
    </row>
    <row r="28" spans="1:14" x14ac:dyDescent="0.25">
      <c r="A28" s="46">
        <v>45346</v>
      </c>
      <c r="B28" s="29">
        <f>J28+N28-I28</f>
        <v>0</v>
      </c>
      <c r="C28" s="23"/>
      <c r="D28" s="48">
        <f>(C30-C27-D27)/2</f>
        <v>0</v>
      </c>
      <c r="E28" s="23"/>
      <c r="F28" s="48">
        <f>(E30-E27-F27)/2</f>
        <v>0</v>
      </c>
      <c r="G28" s="23"/>
      <c r="H28" s="48">
        <f>(G30-G27-H27)/2</f>
        <v>0</v>
      </c>
      <c r="I28" s="29">
        <f t="shared" si="4"/>
        <v>0</v>
      </c>
      <c r="J28" s="29"/>
      <c r="L28" s="23"/>
      <c r="M28" s="48">
        <f>(L30-L27-M27)/2</f>
        <v>0</v>
      </c>
      <c r="N28" s="55"/>
    </row>
    <row r="29" spans="1:14" x14ac:dyDescent="0.25">
      <c r="A29" s="46">
        <v>45347</v>
      </c>
      <c r="B29" s="29">
        <f>J29+N29-I29</f>
        <v>0</v>
      </c>
      <c r="C29" s="23"/>
      <c r="D29" s="48">
        <f>(C30-C27-D27)/2</f>
        <v>0</v>
      </c>
      <c r="E29" s="23"/>
      <c r="F29" s="48">
        <f>(E30-E27-F27)/2</f>
        <v>0</v>
      </c>
      <c r="G29" s="23"/>
      <c r="H29" s="48">
        <f>(G30-G27-H27)/2</f>
        <v>0</v>
      </c>
      <c r="I29" s="29">
        <f t="shared" si="4"/>
        <v>0</v>
      </c>
      <c r="J29" s="29"/>
      <c r="L29" s="23"/>
      <c r="M29" s="48">
        <f>(L30-L27-M27)/2</f>
        <v>0</v>
      </c>
      <c r="N29" s="55"/>
    </row>
    <row r="30" spans="1:14" x14ac:dyDescent="0.25">
      <c r="A30" s="46">
        <v>45348</v>
      </c>
      <c r="B30" s="28">
        <f>J30+N30-I30</f>
        <v>0</v>
      </c>
      <c r="C30" s="21"/>
      <c r="D30" s="37">
        <f t="shared" ref="D30:D33" si="21">C31-C30</f>
        <v>0</v>
      </c>
      <c r="E30" s="21"/>
      <c r="F30" s="37">
        <f t="shared" ref="F30:F33" si="22">E31-E30</f>
        <v>0</v>
      </c>
      <c r="G30" s="21"/>
      <c r="H30" s="37">
        <f t="shared" ref="H30:H33" si="23">G31-G30</f>
        <v>0</v>
      </c>
      <c r="I30" s="28">
        <f t="shared" si="4"/>
        <v>0</v>
      </c>
      <c r="J30" s="28"/>
      <c r="L30" s="21"/>
      <c r="M30" s="37">
        <f t="shared" ref="M30:M33" si="24">L31-L30</f>
        <v>0</v>
      </c>
      <c r="N30" s="19"/>
    </row>
    <row r="31" spans="1:14" x14ac:dyDescent="0.25">
      <c r="A31" s="46">
        <v>45349</v>
      </c>
      <c r="B31" s="28">
        <f>J31+N31-I31</f>
        <v>0</v>
      </c>
      <c r="C31" s="21"/>
      <c r="D31" s="37">
        <f t="shared" si="21"/>
        <v>0</v>
      </c>
      <c r="E31" s="21"/>
      <c r="F31" s="37">
        <f t="shared" si="22"/>
        <v>0</v>
      </c>
      <c r="G31" s="21"/>
      <c r="H31" s="37">
        <f t="shared" si="23"/>
        <v>0</v>
      </c>
      <c r="I31" s="28">
        <f t="shared" si="4"/>
        <v>0</v>
      </c>
      <c r="J31" s="28"/>
      <c r="L31" s="21"/>
      <c r="M31" s="37">
        <f t="shared" si="24"/>
        <v>0</v>
      </c>
      <c r="N31" s="19"/>
    </row>
    <row r="32" spans="1:14" x14ac:dyDescent="0.25">
      <c r="A32" s="46">
        <v>45350</v>
      </c>
      <c r="B32" s="28">
        <f t="shared" ref="B32:B33" si="25">J32+N32-I32</f>
        <v>0</v>
      </c>
      <c r="C32" s="21"/>
      <c r="D32" s="37">
        <f t="shared" si="21"/>
        <v>0</v>
      </c>
      <c r="E32" s="21"/>
      <c r="F32" s="37">
        <f t="shared" si="22"/>
        <v>0</v>
      </c>
      <c r="G32" s="21"/>
      <c r="H32" s="37">
        <f t="shared" si="23"/>
        <v>0</v>
      </c>
      <c r="I32" s="28">
        <f t="shared" si="4"/>
        <v>0</v>
      </c>
      <c r="J32" s="28"/>
      <c r="L32" s="21"/>
      <c r="M32" s="37">
        <f t="shared" si="24"/>
        <v>0</v>
      </c>
      <c r="N32" s="19"/>
    </row>
    <row r="33" spans="1:14" x14ac:dyDescent="0.25">
      <c r="A33" s="46">
        <v>45351</v>
      </c>
      <c r="B33" s="28">
        <f t="shared" si="25"/>
        <v>0</v>
      </c>
      <c r="C33" s="21"/>
      <c r="D33" s="37">
        <f t="shared" si="21"/>
        <v>0</v>
      </c>
      <c r="E33" s="21"/>
      <c r="F33" s="37">
        <f t="shared" si="22"/>
        <v>0</v>
      </c>
      <c r="G33" s="21"/>
      <c r="H33" s="37">
        <f t="shared" si="23"/>
        <v>0</v>
      </c>
      <c r="I33" s="37">
        <f t="shared" si="4"/>
        <v>0</v>
      </c>
      <c r="J33" s="28"/>
      <c r="L33" s="21"/>
      <c r="M33" s="37">
        <f t="shared" si="24"/>
        <v>0</v>
      </c>
      <c r="N33" s="19"/>
    </row>
    <row r="34" spans="1:14" x14ac:dyDescent="0.25">
      <c r="A34" s="46">
        <v>45352</v>
      </c>
      <c r="B34" s="28"/>
      <c r="C34" s="21"/>
      <c r="D34" s="28"/>
      <c r="E34" s="21"/>
      <c r="F34" s="37"/>
      <c r="G34" s="21"/>
      <c r="H34" s="37"/>
      <c r="I34" s="37"/>
      <c r="J34" s="28"/>
      <c r="L34" s="21"/>
      <c r="M34" s="81"/>
      <c r="N34" s="75"/>
    </row>
    <row r="35" spans="1:14" x14ac:dyDescent="0.25">
      <c r="A35" s="46"/>
      <c r="B35" s="28"/>
      <c r="C35" s="21"/>
      <c r="D35" s="37"/>
      <c r="E35" s="21"/>
      <c r="F35" s="37"/>
      <c r="G35" s="21"/>
      <c r="H35" s="37"/>
      <c r="I35" s="37"/>
      <c r="J35" s="28"/>
      <c r="L35" s="21"/>
      <c r="M35" s="81"/>
      <c r="N35" s="75"/>
    </row>
    <row r="36" spans="1:14" ht="15.75" thickBot="1" x14ac:dyDescent="0.3">
      <c r="A36" s="76"/>
      <c r="B36" s="76"/>
      <c r="C36" s="77"/>
      <c r="D36" s="78"/>
      <c r="E36" s="77"/>
      <c r="F36" s="77"/>
      <c r="G36" s="77"/>
      <c r="H36" s="77"/>
      <c r="I36" s="78"/>
      <c r="J36" s="77"/>
      <c r="L36" s="83"/>
      <c r="M36" s="82"/>
      <c r="N36" s="79"/>
    </row>
    <row r="37" spans="1:14" ht="15.75" thickBot="1" x14ac:dyDescent="0.3">
      <c r="A37" s="17" t="s">
        <v>16</v>
      </c>
      <c r="B37" s="17"/>
      <c r="C37" s="17"/>
      <c r="D37" s="26">
        <f>SUM(D5:D36)</f>
        <v>0</v>
      </c>
      <c r="E37" s="17"/>
      <c r="F37" s="26">
        <f>SUM(F5:F36)</f>
        <v>0</v>
      </c>
      <c r="G37" s="26"/>
      <c r="H37" s="26">
        <f>SUM(H5:H36)</f>
        <v>0</v>
      </c>
      <c r="I37" s="31">
        <f>SUM(I5:I35)</f>
        <v>0</v>
      </c>
      <c r="J37" s="26">
        <f>SUM(J5:J36)</f>
        <v>0</v>
      </c>
      <c r="K37" s="17"/>
      <c r="L37" s="80"/>
      <c r="M37" s="31">
        <f>SUM(M4:M34)</f>
        <v>0</v>
      </c>
      <c r="N37" s="80">
        <f>SUM(N5:N36)</f>
        <v>0</v>
      </c>
    </row>
    <row r="39" spans="1:14" x14ac:dyDescent="0.25">
      <c r="H39">
        <f>H38/16</f>
        <v>0</v>
      </c>
      <c r="I39">
        <f>I38/31</f>
        <v>0</v>
      </c>
    </row>
  </sheetData>
  <mergeCells count="8">
    <mergeCell ref="A1:Q1"/>
    <mergeCell ref="A2:R2"/>
    <mergeCell ref="A3:A4"/>
    <mergeCell ref="C3:D3"/>
    <mergeCell ref="E3:F3"/>
    <mergeCell ref="G3:H3"/>
    <mergeCell ref="I3:J3"/>
    <mergeCell ref="L3:M3"/>
  </mergeCells>
  <pageMargins left="0.7" right="0.7" top="0.78740157499999996" bottom="0.78740157499999996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8"/>
  <sheetViews>
    <sheetView workbookViewId="0">
      <selection sqref="A1:R1"/>
    </sheetView>
  </sheetViews>
  <sheetFormatPr defaultRowHeight="15" x14ac:dyDescent="0.25"/>
  <cols>
    <col min="1" max="2" width="11.28515625" customWidth="1"/>
    <col min="9" max="9" width="9.140625" customWidth="1"/>
    <col min="14" max="14" width="14.140625" customWidth="1"/>
  </cols>
  <sheetData>
    <row r="1" spans="1:18" ht="15.75" thickBot="1" x14ac:dyDescent="0.3">
      <c r="A1" s="113" t="s">
        <v>117</v>
      </c>
      <c r="B1" s="114"/>
      <c r="C1" s="114"/>
      <c r="D1" s="114"/>
      <c r="E1" s="114"/>
      <c r="F1" s="114"/>
      <c r="G1" s="114"/>
      <c r="H1" s="114"/>
      <c r="I1" s="114"/>
      <c r="J1" s="114"/>
      <c r="K1" s="114"/>
      <c r="L1" s="114"/>
      <c r="M1" s="114"/>
      <c r="N1" s="114"/>
      <c r="O1" s="114"/>
      <c r="P1" s="114"/>
      <c r="Q1" s="114"/>
      <c r="R1" s="114"/>
    </row>
    <row r="2" spans="1:18" ht="15.75" thickBot="1" x14ac:dyDescent="0.3">
      <c r="A2" s="115" t="s">
        <v>72</v>
      </c>
      <c r="B2" s="71" t="s">
        <v>107</v>
      </c>
      <c r="C2" s="117" t="s">
        <v>74</v>
      </c>
      <c r="D2" s="118"/>
      <c r="E2" s="117" t="s">
        <v>75</v>
      </c>
      <c r="F2" s="118"/>
      <c r="G2" s="119" t="s">
        <v>77</v>
      </c>
      <c r="H2" s="112"/>
      <c r="I2" s="119" t="s">
        <v>76</v>
      </c>
      <c r="J2" s="112"/>
      <c r="L2" s="120" t="s">
        <v>87</v>
      </c>
      <c r="M2" s="121"/>
      <c r="N2" s="17" t="s">
        <v>87</v>
      </c>
    </row>
    <row r="3" spans="1:18" ht="15.75" thickBot="1" x14ac:dyDescent="0.3">
      <c r="A3" s="116"/>
      <c r="B3" s="72" t="s">
        <v>108</v>
      </c>
      <c r="C3" s="38" t="s">
        <v>73</v>
      </c>
      <c r="D3" s="39" t="s">
        <v>5</v>
      </c>
      <c r="E3" s="39" t="s">
        <v>73</v>
      </c>
      <c r="F3" s="39" t="s">
        <v>5</v>
      </c>
      <c r="G3" s="20" t="s">
        <v>73</v>
      </c>
      <c r="H3" s="40" t="s">
        <v>5</v>
      </c>
      <c r="I3" s="20" t="s">
        <v>73</v>
      </c>
      <c r="J3" s="40" t="s">
        <v>5</v>
      </c>
      <c r="L3" s="51" t="s">
        <v>105</v>
      </c>
      <c r="M3" s="27" t="s">
        <v>89</v>
      </c>
      <c r="N3" s="70" t="s">
        <v>106</v>
      </c>
    </row>
    <row r="4" spans="1:18" ht="15.75" thickTop="1" x14ac:dyDescent="0.25">
      <c r="A4" s="46">
        <v>45323</v>
      </c>
      <c r="B4" s="28">
        <f t="shared" ref="B4:B5" si="0">J4+N4-I4</f>
        <v>1003828</v>
      </c>
      <c r="C4" s="21">
        <f>ST.I_24!C35</f>
        <v>905</v>
      </c>
      <c r="D4" s="37">
        <f t="shared" ref="D4" si="1">C5-C4</f>
        <v>-905</v>
      </c>
      <c r="E4" s="21">
        <f>ST.I_24!E35</f>
        <v>91810</v>
      </c>
      <c r="F4" s="37">
        <f t="shared" ref="F4" si="2">E5-E4</f>
        <v>-91810</v>
      </c>
      <c r="G4" s="21">
        <f>ST.I_24!G35</f>
        <v>911113</v>
      </c>
      <c r="H4" s="37">
        <f t="shared" ref="H4" si="3">G5-G4</f>
        <v>-911113</v>
      </c>
      <c r="I4" s="28">
        <f t="shared" ref="I4:I32" si="4">D4+F4+H4</f>
        <v>-1003828</v>
      </c>
      <c r="J4" s="21"/>
      <c r="K4" s="56"/>
      <c r="L4" s="21">
        <f>ST.I_24!L35</f>
        <v>79278</v>
      </c>
      <c r="M4" s="37">
        <f t="shared" ref="M4" si="5">L5-L4</f>
        <v>-79278</v>
      </c>
      <c r="N4" s="74"/>
    </row>
    <row r="5" spans="1:18" x14ac:dyDescent="0.25">
      <c r="A5" s="46">
        <v>45324</v>
      </c>
      <c r="B5" s="28">
        <f t="shared" si="0"/>
        <v>1003828</v>
      </c>
      <c r="C5" s="21"/>
      <c r="D5" s="28">
        <f>D4</f>
        <v>-905</v>
      </c>
      <c r="E5" s="21"/>
      <c r="F5" s="28">
        <f>F4</f>
        <v>-91810</v>
      </c>
      <c r="G5" s="21"/>
      <c r="H5" s="28">
        <f>H4</f>
        <v>-911113</v>
      </c>
      <c r="I5" s="28">
        <f t="shared" si="4"/>
        <v>-1003828</v>
      </c>
      <c r="J5" s="28"/>
      <c r="L5" s="21"/>
      <c r="M5" s="28">
        <f>M4</f>
        <v>-79278</v>
      </c>
      <c r="N5" s="19"/>
    </row>
    <row r="6" spans="1:18" x14ac:dyDescent="0.25">
      <c r="A6" s="46">
        <v>45325</v>
      </c>
      <c r="B6" s="29">
        <f>J6+N6-I6</f>
        <v>-501914</v>
      </c>
      <c r="C6" s="23"/>
      <c r="D6" s="48">
        <f>(C8-C5-D5)/2</f>
        <v>452.5</v>
      </c>
      <c r="E6" s="23"/>
      <c r="F6" s="48">
        <f>(E8-E5-F5)/2</f>
        <v>45905</v>
      </c>
      <c r="G6" s="23"/>
      <c r="H6" s="48">
        <f>(G8-G5-H5)/2</f>
        <v>455556.5</v>
      </c>
      <c r="I6" s="29">
        <f t="shared" si="4"/>
        <v>501914</v>
      </c>
      <c r="J6" s="29"/>
      <c r="L6" s="23"/>
      <c r="M6" s="48">
        <f>(L8-L5-M5)/2</f>
        <v>39639</v>
      </c>
      <c r="N6" s="55"/>
    </row>
    <row r="7" spans="1:18" x14ac:dyDescent="0.25">
      <c r="A7" s="46">
        <v>45326</v>
      </c>
      <c r="B7" s="29">
        <f>J7+N7-I7</f>
        <v>-501914</v>
      </c>
      <c r="C7" s="23"/>
      <c r="D7" s="48">
        <f>(C8-C5-D5)/2</f>
        <v>452.5</v>
      </c>
      <c r="E7" s="23"/>
      <c r="F7" s="48">
        <f>(E8-E5-F5)/2</f>
        <v>45905</v>
      </c>
      <c r="G7" s="23"/>
      <c r="H7" s="48">
        <f>(G8-G5-H5)/2</f>
        <v>455556.5</v>
      </c>
      <c r="I7" s="29">
        <f t="shared" si="4"/>
        <v>501914</v>
      </c>
      <c r="J7" s="29"/>
      <c r="L7" s="23"/>
      <c r="M7" s="48">
        <f>(L8-L5-M5)/2</f>
        <v>39639</v>
      </c>
      <c r="N7" s="55"/>
    </row>
    <row r="8" spans="1:18" x14ac:dyDescent="0.25">
      <c r="A8" s="46">
        <v>45327</v>
      </c>
      <c r="B8" s="28">
        <f>J8+N8-I8</f>
        <v>0</v>
      </c>
      <c r="C8" s="21"/>
      <c r="D8" s="37">
        <f t="shared" ref="D8:D11" si="6">C9-C8</f>
        <v>0</v>
      </c>
      <c r="E8" s="21"/>
      <c r="F8" s="37">
        <f t="shared" ref="F8:F11" si="7">E9-E8</f>
        <v>0</v>
      </c>
      <c r="G8" s="21"/>
      <c r="H8" s="37">
        <f t="shared" ref="H8:H11" si="8">G9-G8</f>
        <v>0</v>
      </c>
      <c r="I8" s="28">
        <f t="shared" si="4"/>
        <v>0</v>
      </c>
      <c r="J8" s="28"/>
      <c r="L8" s="21"/>
      <c r="M8" s="37">
        <f t="shared" ref="M8:M11" si="9">L9-L8</f>
        <v>0</v>
      </c>
      <c r="N8" s="19"/>
    </row>
    <row r="9" spans="1:18" x14ac:dyDescent="0.25">
      <c r="A9" s="46">
        <v>45328</v>
      </c>
      <c r="B9" s="28">
        <f>J9+N9-I9</f>
        <v>0</v>
      </c>
      <c r="C9" s="21"/>
      <c r="D9" s="37">
        <f t="shared" si="6"/>
        <v>0</v>
      </c>
      <c r="E9" s="21"/>
      <c r="F9" s="37">
        <f t="shared" si="7"/>
        <v>0</v>
      </c>
      <c r="G9" s="21"/>
      <c r="H9" s="37">
        <f t="shared" si="8"/>
        <v>0</v>
      </c>
      <c r="I9" s="28">
        <f t="shared" si="4"/>
        <v>0</v>
      </c>
      <c r="J9" s="28"/>
      <c r="L9" s="21"/>
      <c r="M9" s="37">
        <f t="shared" si="9"/>
        <v>0</v>
      </c>
      <c r="N9" s="19"/>
    </row>
    <row r="10" spans="1:18" x14ac:dyDescent="0.25">
      <c r="A10" s="46">
        <v>45329</v>
      </c>
      <c r="B10" s="28">
        <f t="shared" ref="B10:B12" si="10">J10+N10-I10</f>
        <v>0</v>
      </c>
      <c r="C10" s="21"/>
      <c r="D10" s="37">
        <f t="shared" si="6"/>
        <v>0</v>
      </c>
      <c r="E10" s="21"/>
      <c r="F10" s="37">
        <f t="shared" si="7"/>
        <v>0</v>
      </c>
      <c r="G10" s="21"/>
      <c r="H10" s="37">
        <f t="shared" si="8"/>
        <v>0</v>
      </c>
      <c r="I10" s="28">
        <f t="shared" si="4"/>
        <v>0</v>
      </c>
      <c r="J10" s="28"/>
      <c r="L10" s="21"/>
      <c r="M10" s="37">
        <f t="shared" si="9"/>
        <v>0</v>
      </c>
      <c r="N10" s="19"/>
    </row>
    <row r="11" spans="1:18" x14ac:dyDescent="0.25">
      <c r="A11" s="46">
        <v>45330</v>
      </c>
      <c r="B11" s="28">
        <f t="shared" si="10"/>
        <v>0</v>
      </c>
      <c r="C11" s="21"/>
      <c r="D11" s="37">
        <f t="shared" si="6"/>
        <v>0</v>
      </c>
      <c r="E11" s="21"/>
      <c r="F11" s="37">
        <f t="shared" si="7"/>
        <v>0</v>
      </c>
      <c r="G11" s="21"/>
      <c r="H11" s="37">
        <f t="shared" si="8"/>
        <v>0</v>
      </c>
      <c r="I11" s="28">
        <f t="shared" si="4"/>
        <v>0</v>
      </c>
      <c r="J11" s="28"/>
      <c r="L11" s="21"/>
      <c r="M11" s="37">
        <f t="shared" si="9"/>
        <v>0</v>
      </c>
      <c r="N11" s="19"/>
    </row>
    <row r="12" spans="1:18" x14ac:dyDescent="0.25">
      <c r="A12" s="46">
        <v>45331</v>
      </c>
      <c r="B12" s="28">
        <f t="shared" si="10"/>
        <v>0</v>
      </c>
      <c r="C12" s="21"/>
      <c r="D12" s="28">
        <f>D11</f>
        <v>0</v>
      </c>
      <c r="E12" s="21"/>
      <c r="F12" s="28">
        <f>F11</f>
        <v>0</v>
      </c>
      <c r="G12" s="21"/>
      <c r="H12" s="28">
        <f>H11</f>
        <v>0</v>
      </c>
      <c r="I12" s="28">
        <f t="shared" si="4"/>
        <v>0</v>
      </c>
      <c r="J12" s="28"/>
      <c r="L12" s="21"/>
      <c r="M12" s="28">
        <f>M11</f>
        <v>0</v>
      </c>
      <c r="N12" s="19"/>
    </row>
    <row r="13" spans="1:18" x14ac:dyDescent="0.25">
      <c r="A13" s="46">
        <v>45332</v>
      </c>
      <c r="B13" s="29">
        <f>J13+N13-I13</f>
        <v>0</v>
      </c>
      <c r="C13" s="23"/>
      <c r="D13" s="48">
        <f>(C15-C12-D12)/2</f>
        <v>0</v>
      </c>
      <c r="E13" s="23"/>
      <c r="F13" s="48">
        <f>(E15-E12-F12)/2</f>
        <v>0</v>
      </c>
      <c r="G13" s="23"/>
      <c r="H13" s="48">
        <f>(G15-G12-H12)/2</f>
        <v>0</v>
      </c>
      <c r="I13" s="29">
        <f t="shared" si="4"/>
        <v>0</v>
      </c>
      <c r="J13" s="29"/>
      <c r="L13" s="23"/>
      <c r="M13" s="48">
        <f>(L15-L12-M12)/2</f>
        <v>0</v>
      </c>
      <c r="N13" s="55"/>
    </row>
    <row r="14" spans="1:18" x14ac:dyDescent="0.25">
      <c r="A14" s="46">
        <v>45333</v>
      </c>
      <c r="B14" s="29">
        <f>J14+N14-I14</f>
        <v>0</v>
      </c>
      <c r="C14" s="23"/>
      <c r="D14" s="48">
        <f>(C15-C12-D12)/2</f>
        <v>0</v>
      </c>
      <c r="E14" s="23"/>
      <c r="F14" s="48">
        <f>(E15-E12-F12)/2</f>
        <v>0</v>
      </c>
      <c r="G14" s="23"/>
      <c r="H14" s="48">
        <f>(G15-G12-H12)/2</f>
        <v>0</v>
      </c>
      <c r="I14" s="29">
        <f t="shared" si="4"/>
        <v>0</v>
      </c>
      <c r="J14" s="29"/>
      <c r="L14" s="23"/>
      <c r="M14" s="48">
        <f>(L15-L12-M12)/2</f>
        <v>0</v>
      </c>
      <c r="N14" s="55"/>
    </row>
    <row r="15" spans="1:18" x14ac:dyDescent="0.25">
      <c r="A15" s="46">
        <v>45334</v>
      </c>
      <c r="B15" s="28">
        <f>J15+N15-I15</f>
        <v>0</v>
      </c>
      <c r="C15" s="21"/>
      <c r="D15" s="37">
        <f t="shared" ref="D15:D18" si="11">C16-C15</f>
        <v>0</v>
      </c>
      <c r="E15" s="21"/>
      <c r="F15" s="37">
        <f t="shared" ref="F15:F18" si="12">E16-E15</f>
        <v>0</v>
      </c>
      <c r="G15" s="21"/>
      <c r="H15" s="37">
        <f t="shared" ref="H15:H18" si="13">G16-G15</f>
        <v>0</v>
      </c>
      <c r="I15" s="28">
        <f t="shared" si="4"/>
        <v>0</v>
      </c>
      <c r="J15" s="28"/>
      <c r="L15" s="21"/>
      <c r="M15" s="37">
        <f t="shared" ref="M15:M18" si="14">L16-L15</f>
        <v>0</v>
      </c>
      <c r="N15" s="19"/>
    </row>
    <row r="16" spans="1:18" x14ac:dyDescent="0.25">
      <c r="A16" s="46">
        <v>45335</v>
      </c>
      <c r="B16" s="28">
        <f>J16+N16-I16</f>
        <v>0</v>
      </c>
      <c r="C16" s="21"/>
      <c r="D16" s="37">
        <f t="shared" si="11"/>
        <v>0</v>
      </c>
      <c r="E16" s="21"/>
      <c r="F16" s="37">
        <f t="shared" si="12"/>
        <v>0</v>
      </c>
      <c r="G16" s="21"/>
      <c r="H16" s="37">
        <f t="shared" si="13"/>
        <v>0</v>
      </c>
      <c r="I16" s="28">
        <f t="shared" si="4"/>
        <v>0</v>
      </c>
      <c r="J16" s="28"/>
      <c r="L16" s="21"/>
      <c r="M16" s="37">
        <f t="shared" si="14"/>
        <v>0</v>
      </c>
      <c r="N16" s="19"/>
    </row>
    <row r="17" spans="1:14" x14ac:dyDescent="0.25">
      <c r="A17" s="46">
        <v>45336</v>
      </c>
      <c r="B17" s="28">
        <f t="shared" ref="B17:B19" si="15">J17+N17-I17</f>
        <v>0</v>
      </c>
      <c r="C17" s="21"/>
      <c r="D17" s="37">
        <f t="shared" si="11"/>
        <v>0</v>
      </c>
      <c r="E17" s="21"/>
      <c r="F17" s="37">
        <f t="shared" si="12"/>
        <v>0</v>
      </c>
      <c r="G17" s="21"/>
      <c r="H17" s="37">
        <f t="shared" si="13"/>
        <v>0</v>
      </c>
      <c r="I17" s="28">
        <f t="shared" si="4"/>
        <v>0</v>
      </c>
      <c r="J17" s="28"/>
      <c r="L17" s="21"/>
      <c r="M17" s="37">
        <f t="shared" si="14"/>
        <v>0</v>
      </c>
      <c r="N17" s="19"/>
    </row>
    <row r="18" spans="1:14" x14ac:dyDescent="0.25">
      <c r="A18" s="46">
        <v>45337</v>
      </c>
      <c r="B18" s="28">
        <f t="shared" si="15"/>
        <v>0</v>
      </c>
      <c r="C18" s="21"/>
      <c r="D18" s="37">
        <f t="shared" si="11"/>
        <v>0</v>
      </c>
      <c r="E18" s="21"/>
      <c r="F18" s="37">
        <f t="shared" si="12"/>
        <v>0</v>
      </c>
      <c r="G18" s="21"/>
      <c r="H18" s="37">
        <f t="shared" si="13"/>
        <v>0</v>
      </c>
      <c r="I18" s="28">
        <f t="shared" si="4"/>
        <v>0</v>
      </c>
      <c r="J18" s="28"/>
      <c r="L18" s="21"/>
      <c r="M18" s="37">
        <f t="shared" si="14"/>
        <v>0</v>
      </c>
      <c r="N18" s="19"/>
    </row>
    <row r="19" spans="1:14" x14ac:dyDescent="0.25">
      <c r="A19" s="46">
        <v>45338</v>
      </c>
      <c r="B19" s="28">
        <f t="shared" si="15"/>
        <v>0</v>
      </c>
      <c r="C19" s="21"/>
      <c r="D19" s="28">
        <f>D18</f>
        <v>0</v>
      </c>
      <c r="E19" s="21"/>
      <c r="F19" s="28">
        <f>F18</f>
        <v>0</v>
      </c>
      <c r="G19" s="21"/>
      <c r="H19" s="28">
        <f>H18</f>
        <v>0</v>
      </c>
      <c r="I19" s="28">
        <f t="shared" si="4"/>
        <v>0</v>
      </c>
      <c r="J19" s="28"/>
      <c r="K19" s="30"/>
      <c r="L19" s="21"/>
      <c r="M19" s="28">
        <f>M18</f>
        <v>0</v>
      </c>
      <c r="N19" s="19"/>
    </row>
    <row r="20" spans="1:14" x14ac:dyDescent="0.25">
      <c r="A20" s="46">
        <v>45339</v>
      </c>
      <c r="B20" s="29">
        <f>J20+N20-I20</f>
        <v>0</v>
      </c>
      <c r="C20" s="23"/>
      <c r="D20" s="48">
        <f>(C22-C19-D19)/2</f>
        <v>0</v>
      </c>
      <c r="E20" s="23"/>
      <c r="F20" s="48">
        <f>(E22-E19-F19)/2</f>
        <v>0</v>
      </c>
      <c r="G20" s="23"/>
      <c r="H20" s="48">
        <f>(G22-G19-H19)/2</f>
        <v>0</v>
      </c>
      <c r="I20" s="29">
        <f t="shared" si="4"/>
        <v>0</v>
      </c>
      <c r="J20" s="29"/>
      <c r="K20" s="30"/>
      <c r="L20" s="23"/>
      <c r="M20" s="48">
        <f>(L22-L19-M19)/2</f>
        <v>0</v>
      </c>
      <c r="N20" s="55"/>
    </row>
    <row r="21" spans="1:14" x14ac:dyDescent="0.25">
      <c r="A21" s="46">
        <v>45340</v>
      </c>
      <c r="B21" s="29">
        <f>J21+N21-I21</f>
        <v>0</v>
      </c>
      <c r="C21" s="23"/>
      <c r="D21" s="48">
        <f>(C22-C19-D19)/2</f>
        <v>0</v>
      </c>
      <c r="E21" s="23"/>
      <c r="F21" s="48">
        <f>(E22-E19-F19)/2</f>
        <v>0</v>
      </c>
      <c r="G21" s="23"/>
      <c r="H21" s="48">
        <f>(G22-G19-H19)/2</f>
        <v>0</v>
      </c>
      <c r="I21" s="29">
        <f t="shared" si="4"/>
        <v>0</v>
      </c>
      <c r="J21" s="29"/>
      <c r="K21" s="30"/>
      <c r="L21" s="23"/>
      <c r="M21" s="48">
        <f>(L22-L19-M19)/2</f>
        <v>0</v>
      </c>
      <c r="N21" s="55"/>
    </row>
    <row r="22" spans="1:14" x14ac:dyDescent="0.25">
      <c r="A22" s="46">
        <v>45341</v>
      </c>
      <c r="B22" s="28">
        <f>J22+N22-I22</f>
        <v>0</v>
      </c>
      <c r="C22" s="21"/>
      <c r="D22" s="37">
        <f t="shared" ref="D22:D25" si="16">C23-C22</f>
        <v>0</v>
      </c>
      <c r="E22" s="21"/>
      <c r="F22" s="37">
        <f t="shared" ref="F22:F25" si="17">E23-E22</f>
        <v>0</v>
      </c>
      <c r="G22" s="21"/>
      <c r="H22" s="37">
        <f t="shared" ref="H22:H25" si="18">G23-G22</f>
        <v>0</v>
      </c>
      <c r="I22" s="28">
        <f t="shared" si="4"/>
        <v>0</v>
      </c>
      <c r="J22" s="28"/>
      <c r="K22" s="30"/>
      <c r="L22" s="21"/>
      <c r="M22" s="37">
        <f t="shared" ref="M22:M25" si="19">L23-L22</f>
        <v>0</v>
      </c>
      <c r="N22" s="19"/>
    </row>
    <row r="23" spans="1:14" x14ac:dyDescent="0.25">
      <c r="A23" s="46">
        <v>45342</v>
      </c>
      <c r="B23" s="28">
        <f>J23+N23-I23</f>
        <v>0</v>
      </c>
      <c r="C23" s="21"/>
      <c r="D23" s="37">
        <f t="shared" si="16"/>
        <v>0</v>
      </c>
      <c r="E23" s="21"/>
      <c r="F23" s="37">
        <f t="shared" si="17"/>
        <v>0</v>
      </c>
      <c r="G23" s="21"/>
      <c r="H23" s="37">
        <f t="shared" si="18"/>
        <v>0</v>
      </c>
      <c r="I23" s="28">
        <f t="shared" si="4"/>
        <v>0</v>
      </c>
      <c r="J23" s="28"/>
      <c r="L23" s="21"/>
      <c r="M23" s="37">
        <f t="shared" si="19"/>
        <v>0</v>
      </c>
      <c r="N23" s="19"/>
    </row>
    <row r="24" spans="1:14" x14ac:dyDescent="0.25">
      <c r="A24" s="46">
        <v>45343</v>
      </c>
      <c r="B24" s="28">
        <f t="shared" ref="B24:B26" si="20">J24+N24-I24</f>
        <v>0</v>
      </c>
      <c r="C24" s="21"/>
      <c r="D24" s="37">
        <f t="shared" si="16"/>
        <v>0</v>
      </c>
      <c r="E24" s="21"/>
      <c r="F24" s="37">
        <f t="shared" si="17"/>
        <v>0</v>
      </c>
      <c r="G24" s="21"/>
      <c r="H24" s="37">
        <f t="shared" si="18"/>
        <v>0</v>
      </c>
      <c r="I24" s="28">
        <f t="shared" si="4"/>
        <v>0</v>
      </c>
      <c r="J24" s="28"/>
      <c r="L24" s="21"/>
      <c r="M24" s="37">
        <f t="shared" si="19"/>
        <v>0</v>
      </c>
      <c r="N24" s="19"/>
    </row>
    <row r="25" spans="1:14" x14ac:dyDescent="0.25">
      <c r="A25" s="46">
        <v>45344</v>
      </c>
      <c r="B25" s="28">
        <f t="shared" si="20"/>
        <v>0</v>
      </c>
      <c r="C25" s="21"/>
      <c r="D25" s="37">
        <f t="shared" si="16"/>
        <v>0</v>
      </c>
      <c r="E25" s="21"/>
      <c r="F25" s="37">
        <f t="shared" si="17"/>
        <v>0</v>
      </c>
      <c r="G25" s="21"/>
      <c r="H25" s="37">
        <f t="shared" si="18"/>
        <v>0</v>
      </c>
      <c r="I25" s="28">
        <f t="shared" si="4"/>
        <v>0</v>
      </c>
      <c r="J25" s="28"/>
      <c r="L25" s="21"/>
      <c r="M25" s="37">
        <f t="shared" si="19"/>
        <v>0</v>
      </c>
      <c r="N25" s="19"/>
    </row>
    <row r="26" spans="1:14" x14ac:dyDescent="0.25">
      <c r="A26" s="46">
        <v>45345</v>
      </c>
      <c r="B26" s="28">
        <f t="shared" si="20"/>
        <v>0</v>
      </c>
      <c r="C26" s="21"/>
      <c r="D26" s="28">
        <f>D25</f>
        <v>0</v>
      </c>
      <c r="E26" s="21"/>
      <c r="F26" s="28">
        <f>F25</f>
        <v>0</v>
      </c>
      <c r="G26" s="21"/>
      <c r="H26" s="28">
        <f>H25</f>
        <v>0</v>
      </c>
      <c r="I26" s="28">
        <f t="shared" si="4"/>
        <v>0</v>
      </c>
      <c r="J26" s="28"/>
      <c r="L26" s="21"/>
      <c r="M26" s="28">
        <f>M25</f>
        <v>0</v>
      </c>
      <c r="N26" s="19"/>
    </row>
    <row r="27" spans="1:14" x14ac:dyDescent="0.25">
      <c r="A27" s="46">
        <v>45346</v>
      </c>
      <c r="B27" s="29">
        <f>J27+N27-I27</f>
        <v>0</v>
      </c>
      <c r="C27" s="23"/>
      <c r="D27" s="48">
        <f>(C29-C26-D26)/2</f>
        <v>0</v>
      </c>
      <c r="E27" s="23"/>
      <c r="F27" s="48">
        <f>(E29-E26-F26)/2</f>
        <v>0</v>
      </c>
      <c r="G27" s="23"/>
      <c r="H27" s="48">
        <f>(G29-G26-H26)/2</f>
        <v>0</v>
      </c>
      <c r="I27" s="29">
        <f t="shared" si="4"/>
        <v>0</v>
      </c>
      <c r="J27" s="29"/>
      <c r="L27" s="23"/>
      <c r="M27" s="48">
        <f>(L29-L26-M26)/2</f>
        <v>0</v>
      </c>
      <c r="N27" s="55"/>
    </row>
    <row r="28" spans="1:14" x14ac:dyDescent="0.25">
      <c r="A28" s="46">
        <v>45347</v>
      </c>
      <c r="B28" s="29">
        <f>J28+N28-I28</f>
        <v>0</v>
      </c>
      <c r="C28" s="23"/>
      <c r="D28" s="48">
        <f>(C29-C26-D26)/2</f>
        <v>0</v>
      </c>
      <c r="E28" s="23"/>
      <c r="F28" s="48">
        <f>(E29-E26-F26)/2</f>
        <v>0</v>
      </c>
      <c r="G28" s="23"/>
      <c r="H28" s="48">
        <f>(G29-G26-H26)/2</f>
        <v>0</v>
      </c>
      <c r="I28" s="29">
        <f t="shared" si="4"/>
        <v>0</v>
      </c>
      <c r="J28" s="29"/>
      <c r="L28" s="23"/>
      <c r="M28" s="48">
        <f>(L29-L26-M26)/2</f>
        <v>0</v>
      </c>
      <c r="N28" s="55"/>
    </row>
    <row r="29" spans="1:14" x14ac:dyDescent="0.25">
      <c r="A29" s="46">
        <v>45348</v>
      </c>
      <c r="B29" s="28">
        <f>J29+N29-I29</f>
        <v>0</v>
      </c>
      <c r="C29" s="21"/>
      <c r="D29" s="37">
        <f t="shared" ref="D29:D32" si="21">C30-C29</f>
        <v>0</v>
      </c>
      <c r="E29" s="21"/>
      <c r="F29" s="37">
        <f t="shared" ref="F29:F32" si="22">E30-E29</f>
        <v>0</v>
      </c>
      <c r="G29" s="21"/>
      <c r="H29" s="37">
        <f t="shared" ref="H29:H32" si="23">G30-G29</f>
        <v>0</v>
      </c>
      <c r="I29" s="28">
        <f t="shared" si="4"/>
        <v>0</v>
      </c>
      <c r="J29" s="28"/>
      <c r="L29" s="21"/>
      <c r="M29" s="37">
        <f t="shared" ref="M29:M32" si="24">L30-L29</f>
        <v>0</v>
      </c>
      <c r="N29" s="19"/>
    </row>
    <row r="30" spans="1:14" x14ac:dyDescent="0.25">
      <c r="A30" s="46">
        <v>45349</v>
      </c>
      <c r="B30" s="28">
        <f>J30+N30-I30</f>
        <v>0</v>
      </c>
      <c r="C30" s="21"/>
      <c r="D30" s="37">
        <f t="shared" si="21"/>
        <v>0</v>
      </c>
      <c r="E30" s="21"/>
      <c r="F30" s="37">
        <f t="shared" si="22"/>
        <v>0</v>
      </c>
      <c r="G30" s="21"/>
      <c r="H30" s="37">
        <f t="shared" si="23"/>
        <v>0</v>
      </c>
      <c r="I30" s="28">
        <f t="shared" si="4"/>
        <v>0</v>
      </c>
      <c r="J30" s="28"/>
      <c r="L30" s="21"/>
      <c r="M30" s="37">
        <f t="shared" si="24"/>
        <v>0</v>
      </c>
      <c r="N30" s="19"/>
    </row>
    <row r="31" spans="1:14" x14ac:dyDescent="0.25">
      <c r="A31" s="46">
        <v>45350</v>
      </c>
      <c r="B31" s="28">
        <f t="shared" ref="B31:B32" si="25">J31+N31-I31</f>
        <v>0</v>
      </c>
      <c r="C31" s="21"/>
      <c r="D31" s="37">
        <f t="shared" si="21"/>
        <v>0</v>
      </c>
      <c r="E31" s="21"/>
      <c r="F31" s="37">
        <f t="shared" si="22"/>
        <v>0</v>
      </c>
      <c r="G31" s="21"/>
      <c r="H31" s="37">
        <f t="shared" si="23"/>
        <v>0</v>
      </c>
      <c r="I31" s="28">
        <f t="shared" si="4"/>
        <v>0</v>
      </c>
      <c r="J31" s="28"/>
      <c r="L31" s="21"/>
      <c r="M31" s="37">
        <f t="shared" si="24"/>
        <v>0</v>
      </c>
      <c r="N31" s="19"/>
    </row>
    <row r="32" spans="1:14" x14ac:dyDescent="0.25">
      <c r="A32" s="46">
        <v>45351</v>
      </c>
      <c r="B32" s="28">
        <f t="shared" si="25"/>
        <v>0</v>
      </c>
      <c r="C32" s="21"/>
      <c r="D32" s="37">
        <f t="shared" si="21"/>
        <v>0</v>
      </c>
      <c r="E32" s="21"/>
      <c r="F32" s="37">
        <f t="shared" si="22"/>
        <v>0</v>
      </c>
      <c r="G32" s="21"/>
      <c r="H32" s="37">
        <f t="shared" si="23"/>
        <v>0</v>
      </c>
      <c r="I32" s="37">
        <f t="shared" si="4"/>
        <v>0</v>
      </c>
      <c r="J32" s="28"/>
      <c r="L32" s="21"/>
      <c r="M32" s="37">
        <f t="shared" si="24"/>
        <v>0</v>
      </c>
      <c r="N32" s="19"/>
    </row>
    <row r="33" spans="1:14" x14ac:dyDescent="0.25">
      <c r="A33" s="46">
        <v>45352</v>
      </c>
      <c r="B33" s="28"/>
      <c r="C33" s="21"/>
      <c r="D33" s="28"/>
      <c r="E33" s="21"/>
      <c r="F33" s="37"/>
      <c r="G33" s="21"/>
      <c r="H33" s="37"/>
      <c r="I33" s="37"/>
      <c r="J33" s="28"/>
      <c r="L33" s="21"/>
      <c r="M33" s="81"/>
      <c r="N33" s="75"/>
    </row>
    <row r="34" spans="1:14" x14ac:dyDescent="0.25">
      <c r="A34" s="46"/>
      <c r="B34" s="28"/>
      <c r="C34" s="21"/>
      <c r="D34" s="37"/>
      <c r="E34" s="21"/>
      <c r="F34" s="37"/>
      <c r="G34" s="21"/>
      <c r="H34" s="37"/>
      <c r="I34" s="37"/>
      <c r="J34" s="28"/>
      <c r="L34" s="21"/>
      <c r="M34" s="81"/>
      <c r="N34" s="75"/>
    </row>
    <row r="35" spans="1:14" ht="15.75" thickBot="1" x14ac:dyDescent="0.3">
      <c r="A35" s="76"/>
      <c r="B35" s="76"/>
      <c r="C35" s="77"/>
      <c r="D35" s="78"/>
      <c r="E35" s="77"/>
      <c r="F35" s="77"/>
      <c r="G35" s="77"/>
      <c r="H35" s="77"/>
      <c r="I35" s="78"/>
      <c r="J35" s="77"/>
      <c r="L35" s="83"/>
      <c r="M35" s="82"/>
      <c r="N35" s="79"/>
    </row>
    <row r="36" spans="1:14" ht="15.75" thickBot="1" x14ac:dyDescent="0.3">
      <c r="A36" s="17" t="s">
        <v>16</v>
      </c>
      <c r="B36" s="17"/>
      <c r="C36" s="17"/>
      <c r="D36" s="26">
        <f>SUM(D4:D35)</f>
        <v>-905</v>
      </c>
      <c r="E36" s="17"/>
      <c r="F36" s="26">
        <f>SUM(F4:F35)</f>
        <v>-91810</v>
      </c>
      <c r="G36" s="26"/>
      <c r="H36" s="26">
        <f>SUM(H4:H35)</f>
        <v>-911113</v>
      </c>
      <c r="I36" s="31">
        <f>SUM(I4:I34)</f>
        <v>-1003828</v>
      </c>
      <c r="J36" s="26">
        <f>SUM(J4:J35)</f>
        <v>0</v>
      </c>
      <c r="K36" s="17"/>
      <c r="L36" s="80"/>
      <c r="M36" s="31">
        <f>SUM(M3:M33)</f>
        <v>-79278</v>
      </c>
      <c r="N36" s="80">
        <f>SUM(N4:N35)</f>
        <v>0</v>
      </c>
    </row>
    <row r="38" spans="1:14" x14ac:dyDescent="0.25">
      <c r="H38">
        <f>H37/16</f>
        <v>0</v>
      </c>
      <c r="I38">
        <f>I37/31</f>
        <v>0</v>
      </c>
    </row>
  </sheetData>
  <mergeCells count="7">
    <mergeCell ref="A2:A3"/>
    <mergeCell ref="A1:R1"/>
    <mergeCell ref="C2:D2"/>
    <mergeCell ref="E2:F2"/>
    <mergeCell ref="G2:H2"/>
    <mergeCell ref="I2:J2"/>
    <mergeCell ref="L2:M2"/>
  </mergeCells>
  <pageMargins left="0.7" right="0.7" top="0.78740157499999996" bottom="0.78740157499999996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8"/>
  <sheetViews>
    <sheetView workbookViewId="0">
      <selection sqref="A1:R1"/>
    </sheetView>
  </sheetViews>
  <sheetFormatPr defaultRowHeight="15" x14ac:dyDescent="0.25"/>
  <cols>
    <col min="1" max="2" width="11.28515625" customWidth="1"/>
    <col min="9" max="9" width="9.140625" customWidth="1"/>
    <col min="14" max="14" width="14.140625" customWidth="1"/>
  </cols>
  <sheetData>
    <row r="1" spans="1:18" ht="15.75" thickBot="1" x14ac:dyDescent="0.3">
      <c r="A1" s="113" t="s">
        <v>116</v>
      </c>
      <c r="B1" s="114"/>
      <c r="C1" s="114"/>
      <c r="D1" s="114"/>
      <c r="E1" s="114"/>
      <c r="F1" s="114"/>
      <c r="G1" s="114"/>
      <c r="H1" s="114"/>
      <c r="I1" s="114"/>
      <c r="J1" s="114"/>
      <c r="K1" s="114"/>
      <c r="L1" s="114"/>
      <c r="M1" s="114"/>
      <c r="N1" s="114"/>
      <c r="O1" s="114"/>
      <c r="P1" s="114"/>
      <c r="Q1" s="114"/>
      <c r="R1" s="114"/>
    </row>
    <row r="2" spans="1:18" ht="15.75" thickBot="1" x14ac:dyDescent="0.3">
      <c r="A2" s="115" t="s">
        <v>72</v>
      </c>
      <c r="B2" s="71" t="s">
        <v>107</v>
      </c>
      <c r="C2" s="117" t="s">
        <v>74</v>
      </c>
      <c r="D2" s="118"/>
      <c r="E2" s="117" t="s">
        <v>75</v>
      </c>
      <c r="F2" s="118"/>
      <c r="G2" s="119" t="s">
        <v>77</v>
      </c>
      <c r="H2" s="112"/>
      <c r="I2" s="119" t="s">
        <v>76</v>
      </c>
      <c r="J2" s="112"/>
      <c r="L2" s="120" t="s">
        <v>87</v>
      </c>
      <c r="M2" s="121"/>
      <c r="N2" s="17" t="s">
        <v>87</v>
      </c>
    </row>
    <row r="3" spans="1:18" ht="15.75" thickBot="1" x14ac:dyDescent="0.3">
      <c r="A3" s="116"/>
      <c r="B3" s="72" t="s">
        <v>108</v>
      </c>
      <c r="C3" s="38" t="s">
        <v>73</v>
      </c>
      <c r="D3" s="39" t="s">
        <v>5</v>
      </c>
      <c r="E3" s="39" t="s">
        <v>73</v>
      </c>
      <c r="F3" s="39" t="s">
        <v>5</v>
      </c>
      <c r="G3" s="20" t="s">
        <v>73</v>
      </c>
      <c r="H3" s="40" t="s">
        <v>5</v>
      </c>
      <c r="I3" s="20" t="s">
        <v>73</v>
      </c>
      <c r="J3" s="40" t="s">
        <v>5</v>
      </c>
      <c r="L3" s="51" t="s">
        <v>105</v>
      </c>
      <c r="M3" s="27" t="s">
        <v>89</v>
      </c>
      <c r="N3" s="70" t="s">
        <v>106</v>
      </c>
    </row>
    <row r="4" spans="1:18" ht="15.75" thickTop="1" x14ac:dyDescent="0.25">
      <c r="A4" s="46">
        <v>45323</v>
      </c>
      <c r="B4" s="28">
        <f t="shared" ref="B4:B5" si="0">J4+N4-I4</f>
        <v>1003828</v>
      </c>
      <c r="C4" s="21">
        <f>ST.I_24!C35</f>
        <v>905</v>
      </c>
      <c r="D4" s="37">
        <f t="shared" ref="D4" si="1">C5-C4</f>
        <v>-905</v>
      </c>
      <c r="E4" s="21">
        <f>ST.I_24!E35</f>
        <v>91810</v>
      </c>
      <c r="F4" s="37">
        <f t="shared" ref="F4" si="2">E5-E4</f>
        <v>-91810</v>
      </c>
      <c r="G4" s="21">
        <f>ST.I_24!G35</f>
        <v>911113</v>
      </c>
      <c r="H4" s="37">
        <f t="shared" ref="H4" si="3">G5-G4</f>
        <v>-911113</v>
      </c>
      <c r="I4" s="28">
        <f t="shared" ref="I4:I32" si="4">D4+F4+H4</f>
        <v>-1003828</v>
      </c>
      <c r="J4" s="21"/>
      <c r="K4" s="56"/>
      <c r="L4" s="21">
        <f>ST.I_24!L35</f>
        <v>79278</v>
      </c>
      <c r="M4" s="37">
        <f t="shared" ref="M4" si="5">L5-L4</f>
        <v>-79278</v>
      </c>
      <c r="N4" s="74"/>
    </row>
    <row r="5" spans="1:18" x14ac:dyDescent="0.25">
      <c r="A5" s="46">
        <v>45324</v>
      </c>
      <c r="B5" s="28">
        <f t="shared" si="0"/>
        <v>1003828</v>
      </c>
      <c r="C5" s="21"/>
      <c r="D5" s="28">
        <f>D4</f>
        <v>-905</v>
      </c>
      <c r="E5" s="21"/>
      <c r="F5" s="28">
        <f>F4</f>
        <v>-91810</v>
      </c>
      <c r="G5" s="21"/>
      <c r="H5" s="28">
        <f>H4</f>
        <v>-911113</v>
      </c>
      <c r="I5" s="28">
        <f t="shared" si="4"/>
        <v>-1003828</v>
      </c>
      <c r="J5" s="28"/>
      <c r="L5" s="21"/>
      <c r="M5" s="28">
        <f>M4</f>
        <v>-79278</v>
      </c>
      <c r="N5" s="19"/>
    </row>
    <row r="6" spans="1:18" x14ac:dyDescent="0.25">
      <c r="A6" s="46">
        <v>45325</v>
      </c>
      <c r="B6" s="29">
        <f>J6+N6-I6</f>
        <v>-501914</v>
      </c>
      <c r="C6" s="23"/>
      <c r="D6" s="48">
        <f>(C8-C5-D5)/2</f>
        <v>452.5</v>
      </c>
      <c r="E6" s="23"/>
      <c r="F6" s="48">
        <f>(E8-E5-F5)/2</f>
        <v>45905</v>
      </c>
      <c r="G6" s="23"/>
      <c r="H6" s="48">
        <f>(G8-G5-H5)/2</f>
        <v>455556.5</v>
      </c>
      <c r="I6" s="29">
        <f t="shared" si="4"/>
        <v>501914</v>
      </c>
      <c r="J6" s="29"/>
      <c r="L6" s="23"/>
      <c r="M6" s="48">
        <f>(L8-L5-M5)/2</f>
        <v>39639</v>
      </c>
      <c r="N6" s="55"/>
    </row>
    <row r="7" spans="1:18" x14ac:dyDescent="0.25">
      <c r="A7" s="46">
        <v>45326</v>
      </c>
      <c r="B7" s="29">
        <f>J7+N7-I7</f>
        <v>-501914</v>
      </c>
      <c r="C7" s="23"/>
      <c r="D7" s="48">
        <f>(C8-C5-D5)/2</f>
        <v>452.5</v>
      </c>
      <c r="E7" s="23"/>
      <c r="F7" s="48">
        <f>(E8-E5-F5)/2</f>
        <v>45905</v>
      </c>
      <c r="G7" s="23"/>
      <c r="H7" s="48">
        <f>(G8-G5-H5)/2</f>
        <v>455556.5</v>
      </c>
      <c r="I7" s="29">
        <f t="shared" si="4"/>
        <v>501914</v>
      </c>
      <c r="J7" s="29"/>
      <c r="L7" s="23"/>
      <c r="M7" s="48">
        <f>(L8-L5-M5)/2</f>
        <v>39639</v>
      </c>
      <c r="N7" s="55"/>
    </row>
    <row r="8" spans="1:18" x14ac:dyDescent="0.25">
      <c r="A8" s="46">
        <v>45327</v>
      </c>
      <c r="B8" s="28">
        <f>J8+N8-I8</f>
        <v>0</v>
      </c>
      <c r="C8" s="21"/>
      <c r="D8" s="37">
        <f t="shared" ref="D8:D11" si="6">C9-C8</f>
        <v>0</v>
      </c>
      <c r="E8" s="21"/>
      <c r="F8" s="37">
        <f t="shared" ref="F8:F11" si="7">E9-E8</f>
        <v>0</v>
      </c>
      <c r="G8" s="21"/>
      <c r="H8" s="37">
        <f t="shared" ref="H8:H11" si="8">G9-G8</f>
        <v>0</v>
      </c>
      <c r="I8" s="28">
        <f t="shared" si="4"/>
        <v>0</v>
      </c>
      <c r="J8" s="28"/>
      <c r="L8" s="21"/>
      <c r="M8" s="37">
        <f t="shared" ref="M8:M11" si="9">L9-L8</f>
        <v>0</v>
      </c>
      <c r="N8" s="19"/>
    </row>
    <row r="9" spans="1:18" x14ac:dyDescent="0.25">
      <c r="A9" s="46">
        <v>45328</v>
      </c>
      <c r="B9" s="28">
        <f>J9+N9-I9</f>
        <v>0</v>
      </c>
      <c r="C9" s="21"/>
      <c r="D9" s="37">
        <f t="shared" si="6"/>
        <v>0</v>
      </c>
      <c r="E9" s="21"/>
      <c r="F9" s="37">
        <f t="shared" si="7"/>
        <v>0</v>
      </c>
      <c r="G9" s="21"/>
      <c r="H9" s="37">
        <f t="shared" si="8"/>
        <v>0</v>
      </c>
      <c r="I9" s="28">
        <f t="shared" si="4"/>
        <v>0</v>
      </c>
      <c r="J9" s="28"/>
      <c r="L9" s="21"/>
      <c r="M9" s="37">
        <f t="shared" si="9"/>
        <v>0</v>
      </c>
      <c r="N9" s="19"/>
    </row>
    <row r="10" spans="1:18" x14ac:dyDescent="0.25">
      <c r="A10" s="46">
        <v>45329</v>
      </c>
      <c r="B10" s="28">
        <f t="shared" ref="B10:B12" si="10">J10+N10-I10</f>
        <v>0</v>
      </c>
      <c r="C10" s="21"/>
      <c r="D10" s="37">
        <f t="shared" si="6"/>
        <v>0</v>
      </c>
      <c r="E10" s="21"/>
      <c r="F10" s="37">
        <f t="shared" si="7"/>
        <v>0</v>
      </c>
      <c r="G10" s="21"/>
      <c r="H10" s="37">
        <f t="shared" si="8"/>
        <v>0</v>
      </c>
      <c r="I10" s="28">
        <f t="shared" si="4"/>
        <v>0</v>
      </c>
      <c r="J10" s="28"/>
      <c r="L10" s="21"/>
      <c r="M10" s="37">
        <f t="shared" si="9"/>
        <v>0</v>
      </c>
      <c r="N10" s="19"/>
    </row>
    <row r="11" spans="1:18" x14ac:dyDescent="0.25">
      <c r="A11" s="46">
        <v>45330</v>
      </c>
      <c r="B11" s="28">
        <f t="shared" si="10"/>
        <v>0</v>
      </c>
      <c r="C11" s="21"/>
      <c r="D11" s="37">
        <f t="shared" si="6"/>
        <v>0</v>
      </c>
      <c r="E11" s="21"/>
      <c r="F11" s="37">
        <f t="shared" si="7"/>
        <v>0</v>
      </c>
      <c r="G11" s="21"/>
      <c r="H11" s="37">
        <f t="shared" si="8"/>
        <v>0</v>
      </c>
      <c r="I11" s="28">
        <f t="shared" si="4"/>
        <v>0</v>
      </c>
      <c r="J11" s="28"/>
      <c r="L11" s="21"/>
      <c r="M11" s="37">
        <f t="shared" si="9"/>
        <v>0</v>
      </c>
      <c r="N11" s="19"/>
    </row>
    <row r="12" spans="1:18" x14ac:dyDescent="0.25">
      <c r="A12" s="46">
        <v>45331</v>
      </c>
      <c r="B12" s="28">
        <f t="shared" si="10"/>
        <v>0</v>
      </c>
      <c r="C12" s="21"/>
      <c r="D12" s="28">
        <f>D11</f>
        <v>0</v>
      </c>
      <c r="E12" s="21"/>
      <c r="F12" s="28">
        <f>F11</f>
        <v>0</v>
      </c>
      <c r="G12" s="21"/>
      <c r="H12" s="28">
        <f>H11</f>
        <v>0</v>
      </c>
      <c r="I12" s="28">
        <f t="shared" si="4"/>
        <v>0</v>
      </c>
      <c r="J12" s="28"/>
      <c r="L12" s="21"/>
      <c r="M12" s="28">
        <f>M11</f>
        <v>0</v>
      </c>
      <c r="N12" s="19"/>
    </row>
    <row r="13" spans="1:18" x14ac:dyDescent="0.25">
      <c r="A13" s="46">
        <v>45332</v>
      </c>
      <c r="B13" s="29">
        <f>J13+N13-I13</f>
        <v>0</v>
      </c>
      <c r="C13" s="23"/>
      <c r="D13" s="48">
        <f>(C15-C12-D12)/2</f>
        <v>0</v>
      </c>
      <c r="E13" s="23"/>
      <c r="F13" s="48">
        <f>(E15-E12-F12)/2</f>
        <v>0</v>
      </c>
      <c r="G13" s="23"/>
      <c r="H13" s="48">
        <f>(G15-G12-H12)/2</f>
        <v>0</v>
      </c>
      <c r="I13" s="29">
        <f t="shared" si="4"/>
        <v>0</v>
      </c>
      <c r="J13" s="29"/>
      <c r="L13" s="23"/>
      <c r="M13" s="48">
        <f>(L15-L12-M12)/2</f>
        <v>0</v>
      </c>
      <c r="N13" s="55"/>
    </row>
    <row r="14" spans="1:18" x14ac:dyDescent="0.25">
      <c r="A14" s="46">
        <v>45333</v>
      </c>
      <c r="B14" s="29">
        <f>J14+N14-I14</f>
        <v>0</v>
      </c>
      <c r="C14" s="23"/>
      <c r="D14" s="48">
        <f>(C15-C12-D12)/2</f>
        <v>0</v>
      </c>
      <c r="E14" s="23"/>
      <c r="F14" s="48">
        <f>(E15-E12-F12)/2</f>
        <v>0</v>
      </c>
      <c r="G14" s="23"/>
      <c r="H14" s="48">
        <f>(G15-G12-H12)/2</f>
        <v>0</v>
      </c>
      <c r="I14" s="29">
        <f t="shared" si="4"/>
        <v>0</v>
      </c>
      <c r="J14" s="29"/>
      <c r="L14" s="23"/>
      <c r="M14" s="48">
        <f>(L15-L12-M12)/2</f>
        <v>0</v>
      </c>
      <c r="N14" s="55"/>
    </row>
    <row r="15" spans="1:18" x14ac:dyDescent="0.25">
      <c r="A15" s="46">
        <v>45334</v>
      </c>
      <c r="B15" s="28">
        <f>J15+N15-I15</f>
        <v>0</v>
      </c>
      <c r="C15" s="21"/>
      <c r="D15" s="37">
        <f t="shared" ref="D15:D18" si="11">C16-C15</f>
        <v>0</v>
      </c>
      <c r="E15" s="21"/>
      <c r="F15" s="37">
        <f t="shared" ref="F15:F18" si="12">E16-E15</f>
        <v>0</v>
      </c>
      <c r="G15" s="21"/>
      <c r="H15" s="37">
        <f t="shared" ref="H15:H18" si="13">G16-G15</f>
        <v>0</v>
      </c>
      <c r="I15" s="28">
        <f t="shared" si="4"/>
        <v>0</v>
      </c>
      <c r="J15" s="28"/>
      <c r="L15" s="21"/>
      <c r="M15" s="37">
        <f t="shared" ref="M15:M18" si="14">L16-L15</f>
        <v>0</v>
      </c>
      <c r="N15" s="19"/>
    </row>
    <row r="16" spans="1:18" x14ac:dyDescent="0.25">
      <c r="A16" s="46">
        <v>45335</v>
      </c>
      <c r="B16" s="28">
        <f>J16+N16-I16</f>
        <v>0</v>
      </c>
      <c r="C16" s="21"/>
      <c r="D16" s="37">
        <f t="shared" si="11"/>
        <v>0</v>
      </c>
      <c r="E16" s="21"/>
      <c r="F16" s="37">
        <f t="shared" si="12"/>
        <v>0</v>
      </c>
      <c r="G16" s="21"/>
      <c r="H16" s="37">
        <f t="shared" si="13"/>
        <v>0</v>
      </c>
      <c r="I16" s="28">
        <f t="shared" si="4"/>
        <v>0</v>
      </c>
      <c r="J16" s="28"/>
      <c r="L16" s="21"/>
      <c r="M16" s="37">
        <f t="shared" si="14"/>
        <v>0</v>
      </c>
      <c r="N16" s="19"/>
    </row>
    <row r="17" spans="1:14" x14ac:dyDescent="0.25">
      <c r="A17" s="46">
        <v>45336</v>
      </c>
      <c r="B17" s="28">
        <f t="shared" ref="B17:B19" si="15">J17+N17-I17</f>
        <v>0</v>
      </c>
      <c r="C17" s="21"/>
      <c r="D17" s="37">
        <f t="shared" si="11"/>
        <v>0</v>
      </c>
      <c r="E17" s="21"/>
      <c r="F17" s="37">
        <f t="shared" si="12"/>
        <v>0</v>
      </c>
      <c r="G17" s="21"/>
      <c r="H17" s="37">
        <f t="shared" si="13"/>
        <v>0</v>
      </c>
      <c r="I17" s="28">
        <f t="shared" si="4"/>
        <v>0</v>
      </c>
      <c r="J17" s="28"/>
      <c r="L17" s="21"/>
      <c r="M17" s="37">
        <f t="shared" si="14"/>
        <v>0</v>
      </c>
      <c r="N17" s="19"/>
    </row>
    <row r="18" spans="1:14" x14ac:dyDescent="0.25">
      <c r="A18" s="46">
        <v>45337</v>
      </c>
      <c r="B18" s="28">
        <f t="shared" si="15"/>
        <v>0</v>
      </c>
      <c r="C18" s="21"/>
      <c r="D18" s="37">
        <f t="shared" si="11"/>
        <v>0</v>
      </c>
      <c r="E18" s="21"/>
      <c r="F18" s="37">
        <f t="shared" si="12"/>
        <v>0</v>
      </c>
      <c r="G18" s="21"/>
      <c r="H18" s="37">
        <f t="shared" si="13"/>
        <v>0</v>
      </c>
      <c r="I18" s="28">
        <f t="shared" si="4"/>
        <v>0</v>
      </c>
      <c r="J18" s="28"/>
      <c r="L18" s="21"/>
      <c r="M18" s="37">
        <f t="shared" si="14"/>
        <v>0</v>
      </c>
      <c r="N18" s="19"/>
    </row>
    <row r="19" spans="1:14" x14ac:dyDescent="0.25">
      <c r="A19" s="46">
        <v>45338</v>
      </c>
      <c r="B19" s="28">
        <f t="shared" si="15"/>
        <v>0</v>
      </c>
      <c r="C19" s="21"/>
      <c r="D19" s="28">
        <f>D18</f>
        <v>0</v>
      </c>
      <c r="E19" s="21"/>
      <c r="F19" s="28">
        <f>F18</f>
        <v>0</v>
      </c>
      <c r="G19" s="21"/>
      <c r="H19" s="28">
        <f>H18</f>
        <v>0</v>
      </c>
      <c r="I19" s="28">
        <f t="shared" si="4"/>
        <v>0</v>
      </c>
      <c r="J19" s="28"/>
      <c r="K19" s="30"/>
      <c r="L19" s="21"/>
      <c r="M19" s="28">
        <f>M18</f>
        <v>0</v>
      </c>
      <c r="N19" s="19"/>
    </row>
    <row r="20" spans="1:14" x14ac:dyDescent="0.25">
      <c r="A20" s="46">
        <v>45339</v>
      </c>
      <c r="B20" s="29">
        <f>J20+N20-I20</f>
        <v>0</v>
      </c>
      <c r="C20" s="23"/>
      <c r="D20" s="48">
        <f>(C22-C19-D19)/2</f>
        <v>0</v>
      </c>
      <c r="E20" s="23"/>
      <c r="F20" s="48">
        <f>(E22-E19-F19)/2</f>
        <v>0</v>
      </c>
      <c r="G20" s="23"/>
      <c r="H20" s="48">
        <f>(G22-G19-H19)/2</f>
        <v>0</v>
      </c>
      <c r="I20" s="29">
        <f t="shared" si="4"/>
        <v>0</v>
      </c>
      <c r="J20" s="29"/>
      <c r="K20" s="30"/>
      <c r="L20" s="23"/>
      <c r="M20" s="48">
        <f>(L22-L19-M19)/2</f>
        <v>0</v>
      </c>
      <c r="N20" s="55"/>
    </row>
    <row r="21" spans="1:14" x14ac:dyDescent="0.25">
      <c r="A21" s="46">
        <v>45340</v>
      </c>
      <c r="B21" s="29">
        <f>J21+N21-I21</f>
        <v>0</v>
      </c>
      <c r="C21" s="23"/>
      <c r="D21" s="48">
        <f>(C22-C19-D19)/2</f>
        <v>0</v>
      </c>
      <c r="E21" s="23"/>
      <c r="F21" s="48">
        <f>(E22-E19-F19)/2</f>
        <v>0</v>
      </c>
      <c r="G21" s="23"/>
      <c r="H21" s="48">
        <f>(G22-G19-H19)/2</f>
        <v>0</v>
      </c>
      <c r="I21" s="29">
        <f t="shared" si="4"/>
        <v>0</v>
      </c>
      <c r="J21" s="29"/>
      <c r="K21" s="30"/>
      <c r="L21" s="23"/>
      <c r="M21" s="48">
        <f>(L22-L19-M19)/2</f>
        <v>0</v>
      </c>
      <c r="N21" s="55"/>
    </row>
    <row r="22" spans="1:14" x14ac:dyDescent="0.25">
      <c r="A22" s="46">
        <v>45341</v>
      </c>
      <c r="B22" s="28">
        <f>J22+N22-I22</f>
        <v>0</v>
      </c>
      <c r="C22" s="21"/>
      <c r="D22" s="37">
        <f t="shared" ref="D22:D25" si="16">C23-C22</f>
        <v>0</v>
      </c>
      <c r="E22" s="21"/>
      <c r="F22" s="37">
        <f t="shared" ref="F22:F25" si="17">E23-E22</f>
        <v>0</v>
      </c>
      <c r="G22" s="21"/>
      <c r="H22" s="37">
        <f t="shared" ref="H22:H25" si="18">G23-G22</f>
        <v>0</v>
      </c>
      <c r="I22" s="28">
        <f t="shared" si="4"/>
        <v>0</v>
      </c>
      <c r="J22" s="28"/>
      <c r="K22" s="30"/>
      <c r="L22" s="21"/>
      <c r="M22" s="37">
        <f t="shared" ref="M22:M25" si="19">L23-L22</f>
        <v>0</v>
      </c>
      <c r="N22" s="19"/>
    </row>
    <row r="23" spans="1:14" x14ac:dyDescent="0.25">
      <c r="A23" s="46">
        <v>45342</v>
      </c>
      <c r="B23" s="28">
        <f>J23+N23-I23</f>
        <v>0</v>
      </c>
      <c r="C23" s="21"/>
      <c r="D23" s="37">
        <f t="shared" si="16"/>
        <v>0</v>
      </c>
      <c r="E23" s="21"/>
      <c r="F23" s="37">
        <f t="shared" si="17"/>
        <v>0</v>
      </c>
      <c r="G23" s="21"/>
      <c r="H23" s="37">
        <f t="shared" si="18"/>
        <v>0</v>
      </c>
      <c r="I23" s="28">
        <f t="shared" si="4"/>
        <v>0</v>
      </c>
      <c r="J23" s="28"/>
      <c r="L23" s="21"/>
      <c r="M23" s="37">
        <f t="shared" si="19"/>
        <v>0</v>
      </c>
      <c r="N23" s="19"/>
    </row>
    <row r="24" spans="1:14" x14ac:dyDescent="0.25">
      <c r="A24" s="46">
        <v>45343</v>
      </c>
      <c r="B24" s="28">
        <f t="shared" ref="B24:B26" si="20">J24+N24-I24</f>
        <v>0</v>
      </c>
      <c r="C24" s="21"/>
      <c r="D24" s="37">
        <f t="shared" si="16"/>
        <v>0</v>
      </c>
      <c r="E24" s="21"/>
      <c r="F24" s="37">
        <f t="shared" si="17"/>
        <v>0</v>
      </c>
      <c r="G24" s="21"/>
      <c r="H24" s="37">
        <f t="shared" si="18"/>
        <v>0</v>
      </c>
      <c r="I24" s="28">
        <f t="shared" si="4"/>
        <v>0</v>
      </c>
      <c r="J24" s="28"/>
      <c r="L24" s="21"/>
      <c r="M24" s="37">
        <f t="shared" si="19"/>
        <v>0</v>
      </c>
      <c r="N24" s="19"/>
    </row>
    <row r="25" spans="1:14" x14ac:dyDescent="0.25">
      <c r="A25" s="46">
        <v>45344</v>
      </c>
      <c r="B25" s="28">
        <f t="shared" si="20"/>
        <v>0</v>
      </c>
      <c r="C25" s="21"/>
      <c r="D25" s="37">
        <f t="shared" si="16"/>
        <v>0</v>
      </c>
      <c r="E25" s="21"/>
      <c r="F25" s="37">
        <f t="shared" si="17"/>
        <v>0</v>
      </c>
      <c r="G25" s="21"/>
      <c r="H25" s="37">
        <f t="shared" si="18"/>
        <v>0</v>
      </c>
      <c r="I25" s="28">
        <f t="shared" si="4"/>
        <v>0</v>
      </c>
      <c r="J25" s="28"/>
      <c r="L25" s="21"/>
      <c r="M25" s="37">
        <f t="shared" si="19"/>
        <v>0</v>
      </c>
      <c r="N25" s="19"/>
    </row>
    <row r="26" spans="1:14" x14ac:dyDescent="0.25">
      <c r="A26" s="46">
        <v>45345</v>
      </c>
      <c r="B26" s="28">
        <f t="shared" si="20"/>
        <v>0</v>
      </c>
      <c r="C26" s="21"/>
      <c r="D26" s="28">
        <f>D25</f>
        <v>0</v>
      </c>
      <c r="E26" s="21"/>
      <c r="F26" s="28">
        <f>F25</f>
        <v>0</v>
      </c>
      <c r="G26" s="21"/>
      <c r="H26" s="28">
        <f>H25</f>
        <v>0</v>
      </c>
      <c r="I26" s="28">
        <f t="shared" si="4"/>
        <v>0</v>
      </c>
      <c r="J26" s="28"/>
      <c r="L26" s="21"/>
      <c r="M26" s="28">
        <f>M25</f>
        <v>0</v>
      </c>
      <c r="N26" s="19"/>
    </row>
    <row r="27" spans="1:14" x14ac:dyDescent="0.25">
      <c r="A27" s="46">
        <v>45346</v>
      </c>
      <c r="B27" s="29">
        <f>J27+N27-I27</f>
        <v>0</v>
      </c>
      <c r="C27" s="23"/>
      <c r="D27" s="48">
        <f>(C29-C26-D26)/2</f>
        <v>0</v>
      </c>
      <c r="E27" s="23"/>
      <c r="F27" s="48">
        <f>(E29-E26-F26)/2</f>
        <v>0</v>
      </c>
      <c r="G27" s="23"/>
      <c r="H27" s="48">
        <f>(G29-G26-H26)/2</f>
        <v>0</v>
      </c>
      <c r="I27" s="29">
        <f t="shared" si="4"/>
        <v>0</v>
      </c>
      <c r="J27" s="29"/>
      <c r="L27" s="23"/>
      <c r="M27" s="48">
        <f>(L29-L26-M26)/2</f>
        <v>0</v>
      </c>
      <c r="N27" s="55"/>
    </row>
    <row r="28" spans="1:14" x14ac:dyDescent="0.25">
      <c r="A28" s="46">
        <v>45347</v>
      </c>
      <c r="B28" s="29">
        <f>J28+N28-I28</f>
        <v>0</v>
      </c>
      <c r="C28" s="23"/>
      <c r="D28" s="48">
        <f>(C29-C26-D26)/2</f>
        <v>0</v>
      </c>
      <c r="E28" s="23"/>
      <c r="F28" s="48">
        <f>(E29-E26-F26)/2</f>
        <v>0</v>
      </c>
      <c r="G28" s="23"/>
      <c r="H28" s="48">
        <f>(G29-G26-H26)/2</f>
        <v>0</v>
      </c>
      <c r="I28" s="29">
        <f t="shared" si="4"/>
        <v>0</v>
      </c>
      <c r="J28" s="29"/>
      <c r="L28" s="23"/>
      <c r="M28" s="48">
        <f>(L29-L26-M26)/2</f>
        <v>0</v>
      </c>
      <c r="N28" s="55"/>
    </row>
    <row r="29" spans="1:14" x14ac:dyDescent="0.25">
      <c r="A29" s="46">
        <v>45348</v>
      </c>
      <c r="B29" s="28">
        <f>J29+N29-I29</f>
        <v>0</v>
      </c>
      <c r="C29" s="21"/>
      <c r="D29" s="37">
        <f t="shared" ref="D29:D32" si="21">C30-C29</f>
        <v>0</v>
      </c>
      <c r="E29" s="21"/>
      <c r="F29" s="37">
        <f t="shared" ref="F29:F32" si="22">E30-E29</f>
        <v>0</v>
      </c>
      <c r="G29" s="21"/>
      <c r="H29" s="37">
        <f t="shared" ref="H29:H32" si="23">G30-G29</f>
        <v>0</v>
      </c>
      <c r="I29" s="28">
        <f t="shared" si="4"/>
        <v>0</v>
      </c>
      <c r="J29" s="28"/>
      <c r="L29" s="21"/>
      <c r="M29" s="37">
        <f t="shared" ref="M29:M32" si="24">L30-L29</f>
        <v>0</v>
      </c>
      <c r="N29" s="19"/>
    </row>
    <row r="30" spans="1:14" x14ac:dyDescent="0.25">
      <c r="A30" s="46">
        <v>45349</v>
      </c>
      <c r="B30" s="28">
        <f>J30+N30-I30</f>
        <v>0</v>
      </c>
      <c r="C30" s="21"/>
      <c r="D30" s="37">
        <f t="shared" si="21"/>
        <v>0</v>
      </c>
      <c r="E30" s="21"/>
      <c r="F30" s="37">
        <f t="shared" si="22"/>
        <v>0</v>
      </c>
      <c r="G30" s="21"/>
      <c r="H30" s="37">
        <f t="shared" si="23"/>
        <v>0</v>
      </c>
      <c r="I30" s="28">
        <f t="shared" si="4"/>
        <v>0</v>
      </c>
      <c r="J30" s="28"/>
      <c r="L30" s="21"/>
      <c r="M30" s="37">
        <f t="shared" si="24"/>
        <v>0</v>
      </c>
      <c r="N30" s="19"/>
    </row>
    <row r="31" spans="1:14" x14ac:dyDescent="0.25">
      <c r="A31" s="46">
        <v>45350</v>
      </c>
      <c r="B31" s="28">
        <f t="shared" ref="B31:B32" si="25">J31+N31-I31</f>
        <v>0</v>
      </c>
      <c r="C31" s="21"/>
      <c r="D31" s="37">
        <f t="shared" si="21"/>
        <v>0</v>
      </c>
      <c r="E31" s="21"/>
      <c r="F31" s="37">
        <f t="shared" si="22"/>
        <v>0</v>
      </c>
      <c r="G31" s="21"/>
      <c r="H31" s="37">
        <f t="shared" si="23"/>
        <v>0</v>
      </c>
      <c r="I31" s="28">
        <f t="shared" si="4"/>
        <v>0</v>
      </c>
      <c r="J31" s="28"/>
      <c r="L31" s="21"/>
      <c r="M31" s="37">
        <f t="shared" si="24"/>
        <v>0</v>
      </c>
      <c r="N31" s="19"/>
    </row>
    <row r="32" spans="1:14" x14ac:dyDescent="0.25">
      <c r="A32" s="46">
        <v>45351</v>
      </c>
      <c r="B32" s="28">
        <f t="shared" si="25"/>
        <v>0</v>
      </c>
      <c r="C32" s="21"/>
      <c r="D32" s="37">
        <f t="shared" si="21"/>
        <v>0</v>
      </c>
      <c r="E32" s="21"/>
      <c r="F32" s="37">
        <f t="shared" si="22"/>
        <v>0</v>
      </c>
      <c r="G32" s="21"/>
      <c r="H32" s="37">
        <f t="shared" si="23"/>
        <v>0</v>
      </c>
      <c r="I32" s="37">
        <f t="shared" si="4"/>
        <v>0</v>
      </c>
      <c r="J32" s="28"/>
      <c r="L32" s="21"/>
      <c r="M32" s="37">
        <f t="shared" si="24"/>
        <v>0</v>
      </c>
      <c r="N32" s="19"/>
    </row>
    <row r="33" spans="1:14" x14ac:dyDescent="0.25">
      <c r="A33" s="46">
        <v>45352</v>
      </c>
      <c r="B33" s="28"/>
      <c r="C33" s="21"/>
      <c r="D33" s="28"/>
      <c r="E33" s="21"/>
      <c r="F33" s="37"/>
      <c r="G33" s="21"/>
      <c r="H33" s="37"/>
      <c r="I33" s="37"/>
      <c r="J33" s="28"/>
      <c r="L33" s="21"/>
      <c r="M33" s="81"/>
      <c r="N33" s="75"/>
    </row>
    <row r="34" spans="1:14" x14ac:dyDescent="0.25">
      <c r="A34" s="46"/>
      <c r="B34" s="28"/>
      <c r="C34" s="21"/>
      <c r="D34" s="37"/>
      <c r="E34" s="21"/>
      <c r="F34" s="37"/>
      <c r="G34" s="21"/>
      <c r="H34" s="37"/>
      <c r="I34" s="37"/>
      <c r="J34" s="28"/>
      <c r="L34" s="21"/>
      <c r="M34" s="81"/>
      <c r="N34" s="75"/>
    </row>
    <row r="35" spans="1:14" ht="15.75" thickBot="1" x14ac:dyDescent="0.3">
      <c r="A35" s="76"/>
      <c r="B35" s="76"/>
      <c r="C35" s="77"/>
      <c r="D35" s="78"/>
      <c r="E35" s="77"/>
      <c r="F35" s="77"/>
      <c r="G35" s="77"/>
      <c r="H35" s="77"/>
      <c r="I35" s="78"/>
      <c r="J35" s="77"/>
      <c r="L35" s="83"/>
      <c r="M35" s="82"/>
      <c r="N35" s="79"/>
    </row>
    <row r="36" spans="1:14" ht="15.75" thickBot="1" x14ac:dyDescent="0.3">
      <c r="A36" s="17" t="s">
        <v>16</v>
      </c>
      <c r="B36" s="17"/>
      <c r="C36" s="17"/>
      <c r="D36" s="26">
        <f>SUM(D4:D35)</f>
        <v>-905</v>
      </c>
      <c r="E36" s="17"/>
      <c r="F36" s="26">
        <f>SUM(F4:F35)</f>
        <v>-91810</v>
      </c>
      <c r="G36" s="26"/>
      <c r="H36" s="26">
        <f>SUM(H4:H35)</f>
        <v>-911113</v>
      </c>
      <c r="I36" s="31">
        <f>SUM(I4:I34)</f>
        <v>-1003828</v>
      </c>
      <c r="J36" s="26">
        <f>SUM(J4:J35)</f>
        <v>0</v>
      </c>
      <c r="K36" s="17"/>
      <c r="L36" s="80"/>
      <c r="M36" s="31">
        <f>SUM(M3:M33)</f>
        <v>-79278</v>
      </c>
      <c r="N36" s="80">
        <f>SUM(N4:N35)</f>
        <v>0</v>
      </c>
    </row>
    <row r="38" spans="1:14" x14ac:dyDescent="0.25">
      <c r="H38">
        <f>H37/16</f>
        <v>0</v>
      </c>
      <c r="I38">
        <f>I37/31</f>
        <v>0</v>
      </c>
    </row>
  </sheetData>
  <mergeCells count="7">
    <mergeCell ref="A1:R1"/>
    <mergeCell ref="A2:A3"/>
    <mergeCell ref="C2:D2"/>
    <mergeCell ref="E2:F2"/>
    <mergeCell ref="G2:H2"/>
    <mergeCell ref="I2:J2"/>
    <mergeCell ref="L2:M2"/>
  </mergeCells>
  <pageMargins left="0.7" right="0.7" top="0.78740157499999996" bottom="0.78740157499999996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8"/>
  <sheetViews>
    <sheetView workbookViewId="0">
      <selection sqref="A1:R1"/>
    </sheetView>
  </sheetViews>
  <sheetFormatPr defaultRowHeight="15" x14ac:dyDescent="0.25"/>
  <cols>
    <col min="1" max="2" width="11.28515625" customWidth="1"/>
    <col min="9" max="9" width="9.140625" customWidth="1"/>
    <col min="14" max="14" width="14.140625" customWidth="1"/>
  </cols>
  <sheetData>
    <row r="1" spans="1:18" ht="15.75" thickBot="1" x14ac:dyDescent="0.3">
      <c r="A1" s="113" t="s">
        <v>115</v>
      </c>
      <c r="B1" s="114"/>
      <c r="C1" s="114"/>
      <c r="D1" s="114"/>
      <c r="E1" s="114"/>
      <c r="F1" s="114"/>
      <c r="G1" s="114"/>
      <c r="H1" s="114"/>
      <c r="I1" s="114"/>
      <c r="J1" s="114"/>
      <c r="K1" s="114"/>
      <c r="L1" s="114"/>
      <c r="M1" s="114"/>
      <c r="N1" s="114"/>
      <c r="O1" s="114"/>
      <c r="P1" s="114"/>
      <c r="Q1" s="114"/>
      <c r="R1" s="114"/>
    </row>
    <row r="2" spans="1:18" ht="15.75" thickBot="1" x14ac:dyDescent="0.3">
      <c r="A2" s="115" t="s">
        <v>72</v>
      </c>
      <c r="B2" s="71" t="s">
        <v>107</v>
      </c>
      <c r="C2" s="117" t="s">
        <v>74</v>
      </c>
      <c r="D2" s="118"/>
      <c r="E2" s="117" t="s">
        <v>75</v>
      </c>
      <c r="F2" s="118"/>
      <c r="G2" s="119" t="s">
        <v>77</v>
      </c>
      <c r="H2" s="112"/>
      <c r="I2" s="119" t="s">
        <v>76</v>
      </c>
      <c r="J2" s="112"/>
      <c r="L2" s="120" t="s">
        <v>87</v>
      </c>
      <c r="M2" s="121"/>
      <c r="N2" s="17" t="s">
        <v>87</v>
      </c>
    </row>
    <row r="3" spans="1:18" ht="15.75" thickBot="1" x14ac:dyDescent="0.3">
      <c r="A3" s="116"/>
      <c r="B3" s="72" t="s">
        <v>108</v>
      </c>
      <c r="C3" s="38" t="s">
        <v>73</v>
      </c>
      <c r="D3" s="39" t="s">
        <v>5</v>
      </c>
      <c r="E3" s="39" t="s">
        <v>73</v>
      </c>
      <c r="F3" s="39" t="s">
        <v>5</v>
      </c>
      <c r="G3" s="20" t="s">
        <v>73</v>
      </c>
      <c r="H3" s="40" t="s">
        <v>5</v>
      </c>
      <c r="I3" s="20" t="s">
        <v>73</v>
      </c>
      <c r="J3" s="40" t="s">
        <v>5</v>
      </c>
      <c r="L3" s="51" t="s">
        <v>105</v>
      </c>
      <c r="M3" s="27" t="s">
        <v>89</v>
      </c>
      <c r="N3" s="70" t="s">
        <v>106</v>
      </c>
    </row>
    <row r="4" spans="1:18" ht="15.75" thickTop="1" x14ac:dyDescent="0.25">
      <c r="A4" s="46">
        <v>45323</v>
      </c>
      <c r="B4" s="28">
        <f t="shared" ref="B4:B5" si="0">J4+N4-I4</f>
        <v>1003828</v>
      </c>
      <c r="C4" s="21">
        <f>ST.I_24!C35</f>
        <v>905</v>
      </c>
      <c r="D4" s="37">
        <f t="shared" ref="D4" si="1">C5-C4</f>
        <v>-905</v>
      </c>
      <c r="E4" s="21">
        <f>ST.I_24!E35</f>
        <v>91810</v>
      </c>
      <c r="F4" s="37">
        <f t="shared" ref="F4" si="2">E5-E4</f>
        <v>-91810</v>
      </c>
      <c r="G4" s="21">
        <f>ST.I_24!G35</f>
        <v>911113</v>
      </c>
      <c r="H4" s="37">
        <f t="shared" ref="H4" si="3">G5-G4</f>
        <v>-911113</v>
      </c>
      <c r="I4" s="28">
        <f t="shared" ref="I4:I32" si="4">D4+F4+H4</f>
        <v>-1003828</v>
      </c>
      <c r="J4" s="21"/>
      <c r="K4" s="56"/>
      <c r="L4" s="21">
        <f>ST.I_24!L35</f>
        <v>79278</v>
      </c>
      <c r="M4" s="37">
        <f t="shared" ref="M4" si="5">L5-L4</f>
        <v>-79278</v>
      </c>
      <c r="N4" s="74"/>
    </row>
    <row r="5" spans="1:18" x14ac:dyDescent="0.25">
      <c r="A5" s="46">
        <v>45324</v>
      </c>
      <c r="B5" s="28">
        <f t="shared" si="0"/>
        <v>1003828</v>
      </c>
      <c r="C5" s="21"/>
      <c r="D5" s="28">
        <f>D4</f>
        <v>-905</v>
      </c>
      <c r="E5" s="21"/>
      <c r="F5" s="28">
        <f>F4</f>
        <v>-91810</v>
      </c>
      <c r="G5" s="21"/>
      <c r="H5" s="28">
        <f>H4</f>
        <v>-911113</v>
      </c>
      <c r="I5" s="28">
        <f t="shared" si="4"/>
        <v>-1003828</v>
      </c>
      <c r="J5" s="28"/>
      <c r="L5" s="21"/>
      <c r="M5" s="28">
        <f>M4</f>
        <v>-79278</v>
      </c>
      <c r="N5" s="19"/>
    </row>
    <row r="6" spans="1:18" x14ac:dyDescent="0.25">
      <c r="A6" s="46">
        <v>45325</v>
      </c>
      <c r="B6" s="29">
        <f>J6+N6-I6</f>
        <v>-501914</v>
      </c>
      <c r="C6" s="23"/>
      <c r="D6" s="48">
        <f>(C8-C5-D5)/2</f>
        <v>452.5</v>
      </c>
      <c r="E6" s="23"/>
      <c r="F6" s="48">
        <f>(E8-E5-F5)/2</f>
        <v>45905</v>
      </c>
      <c r="G6" s="23"/>
      <c r="H6" s="48">
        <f>(G8-G5-H5)/2</f>
        <v>455556.5</v>
      </c>
      <c r="I6" s="29">
        <f t="shared" si="4"/>
        <v>501914</v>
      </c>
      <c r="J6" s="29"/>
      <c r="L6" s="23"/>
      <c r="M6" s="48">
        <f>(L8-L5-M5)/2</f>
        <v>39639</v>
      </c>
      <c r="N6" s="55"/>
    </row>
    <row r="7" spans="1:18" x14ac:dyDescent="0.25">
      <c r="A7" s="46">
        <v>45326</v>
      </c>
      <c r="B7" s="29">
        <f>J7+N7-I7</f>
        <v>-501914</v>
      </c>
      <c r="C7" s="23"/>
      <c r="D7" s="48">
        <f>(C8-C5-D5)/2</f>
        <v>452.5</v>
      </c>
      <c r="E7" s="23"/>
      <c r="F7" s="48">
        <f>(E8-E5-F5)/2</f>
        <v>45905</v>
      </c>
      <c r="G7" s="23"/>
      <c r="H7" s="48">
        <f>(G8-G5-H5)/2</f>
        <v>455556.5</v>
      </c>
      <c r="I7" s="29">
        <f t="shared" si="4"/>
        <v>501914</v>
      </c>
      <c r="J7" s="29"/>
      <c r="L7" s="23"/>
      <c r="M7" s="48">
        <f>(L8-L5-M5)/2</f>
        <v>39639</v>
      </c>
      <c r="N7" s="55"/>
    </row>
    <row r="8" spans="1:18" x14ac:dyDescent="0.25">
      <c r="A8" s="46">
        <v>45327</v>
      </c>
      <c r="B8" s="28">
        <f>J8+N8-I8</f>
        <v>0</v>
      </c>
      <c r="C8" s="21"/>
      <c r="D8" s="37">
        <f t="shared" ref="D8:D11" si="6">C9-C8</f>
        <v>0</v>
      </c>
      <c r="E8" s="21"/>
      <c r="F8" s="37">
        <f t="shared" ref="F8:F11" si="7">E9-E8</f>
        <v>0</v>
      </c>
      <c r="G8" s="21"/>
      <c r="H8" s="37">
        <f t="shared" ref="H8:H11" si="8">G9-G8</f>
        <v>0</v>
      </c>
      <c r="I8" s="28">
        <f t="shared" si="4"/>
        <v>0</v>
      </c>
      <c r="J8" s="28"/>
      <c r="L8" s="21"/>
      <c r="M8" s="37">
        <f t="shared" ref="M8:M11" si="9">L9-L8</f>
        <v>0</v>
      </c>
      <c r="N8" s="19"/>
    </row>
    <row r="9" spans="1:18" x14ac:dyDescent="0.25">
      <c r="A9" s="46">
        <v>45328</v>
      </c>
      <c r="B9" s="28">
        <f>J9+N9-I9</f>
        <v>0</v>
      </c>
      <c r="C9" s="21"/>
      <c r="D9" s="37">
        <f t="shared" si="6"/>
        <v>0</v>
      </c>
      <c r="E9" s="21"/>
      <c r="F9" s="37">
        <f t="shared" si="7"/>
        <v>0</v>
      </c>
      <c r="G9" s="21"/>
      <c r="H9" s="37">
        <f t="shared" si="8"/>
        <v>0</v>
      </c>
      <c r="I9" s="28">
        <f t="shared" si="4"/>
        <v>0</v>
      </c>
      <c r="J9" s="28"/>
      <c r="L9" s="21"/>
      <c r="M9" s="37">
        <f t="shared" si="9"/>
        <v>0</v>
      </c>
      <c r="N9" s="19"/>
    </row>
    <row r="10" spans="1:18" x14ac:dyDescent="0.25">
      <c r="A10" s="46">
        <v>45329</v>
      </c>
      <c r="B10" s="28">
        <f t="shared" ref="B10:B12" si="10">J10+N10-I10</f>
        <v>0</v>
      </c>
      <c r="C10" s="21"/>
      <c r="D10" s="37">
        <f t="shared" si="6"/>
        <v>0</v>
      </c>
      <c r="E10" s="21"/>
      <c r="F10" s="37">
        <f t="shared" si="7"/>
        <v>0</v>
      </c>
      <c r="G10" s="21"/>
      <c r="H10" s="37">
        <f t="shared" si="8"/>
        <v>0</v>
      </c>
      <c r="I10" s="28">
        <f t="shared" si="4"/>
        <v>0</v>
      </c>
      <c r="J10" s="28"/>
      <c r="L10" s="21"/>
      <c r="M10" s="37">
        <f t="shared" si="9"/>
        <v>0</v>
      </c>
      <c r="N10" s="19"/>
    </row>
    <row r="11" spans="1:18" x14ac:dyDescent="0.25">
      <c r="A11" s="46">
        <v>45330</v>
      </c>
      <c r="B11" s="28">
        <f t="shared" si="10"/>
        <v>0</v>
      </c>
      <c r="C11" s="21"/>
      <c r="D11" s="37">
        <f t="shared" si="6"/>
        <v>0</v>
      </c>
      <c r="E11" s="21"/>
      <c r="F11" s="37">
        <f t="shared" si="7"/>
        <v>0</v>
      </c>
      <c r="G11" s="21"/>
      <c r="H11" s="37">
        <f t="shared" si="8"/>
        <v>0</v>
      </c>
      <c r="I11" s="28">
        <f t="shared" si="4"/>
        <v>0</v>
      </c>
      <c r="J11" s="28"/>
      <c r="L11" s="21"/>
      <c r="M11" s="37">
        <f t="shared" si="9"/>
        <v>0</v>
      </c>
      <c r="N11" s="19"/>
    </row>
    <row r="12" spans="1:18" x14ac:dyDescent="0.25">
      <c r="A12" s="46">
        <v>45331</v>
      </c>
      <c r="B12" s="28">
        <f t="shared" si="10"/>
        <v>0</v>
      </c>
      <c r="C12" s="21"/>
      <c r="D12" s="28">
        <f>D11</f>
        <v>0</v>
      </c>
      <c r="E12" s="21"/>
      <c r="F12" s="28">
        <f>F11</f>
        <v>0</v>
      </c>
      <c r="G12" s="21"/>
      <c r="H12" s="28">
        <f>H11</f>
        <v>0</v>
      </c>
      <c r="I12" s="28">
        <f t="shared" si="4"/>
        <v>0</v>
      </c>
      <c r="J12" s="28"/>
      <c r="L12" s="21"/>
      <c r="M12" s="28">
        <f>M11</f>
        <v>0</v>
      </c>
      <c r="N12" s="19"/>
    </row>
    <row r="13" spans="1:18" x14ac:dyDescent="0.25">
      <c r="A13" s="46">
        <v>45332</v>
      </c>
      <c r="B13" s="29">
        <f>J13+N13-I13</f>
        <v>0</v>
      </c>
      <c r="C13" s="23"/>
      <c r="D13" s="48">
        <f>(C15-C12-D12)/2</f>
        <v>0</v>
      </c>
      <c r="E13" s="23"/>
      <c r="F13" s="48">
        <f>(E15-E12-F12)/2</f>
        <v>0</v>
      </c>
      <c r="G13" s="23"/>
      <c r="H13" s="48">
        <f>(G15-G12-H12)/2</f>
        <v>0</v>
      </c>
      <c r="I13" s="29">
        <f t="shared" si="4"/>
        <v>0</v>
      </c>
      <c r="J13" s="29"/>
      <c r="L13" s="23"/>
      <c r="M13" s="48">
        <f>(L15-L12-M12)/2</f>
        <v>0</v>
      </c>
      <c r="N13" s="55"/>
    </row>
    <row r="14" spans="1:18" x14ac:dyDescent="0.25">
      <c r="A14" s="46">
        <v>45333</v>
      </c>
      <c r="B14" s="29">
        <f>J14+N14-I14</f>
        <v>0</v>
      </c>
      <c r="C14" s="23"/>
      <c r="D14" s="48">
        <f>(C15-C12-D12)/2</f>
        <v>0</v>
      </c>
      <c r="E14" s="23"/>
      <c r="F14" s="48">
        <f>(E15-E12-F12)/2</f>
        <v>0</v>
      </c>
      <c r="G14" s="23"/>
      <c r="H14" s="48">
        <f>(G15-G12-H12)/2</f>
        <v>0</v>
      </c>
      <c r="I14" s="29">
        <f t="shared" si="4"/>
        <v>0</v>
      </c>
      <c r="J14" s="29"/>
      <c r="L14" s="23"/>
      <c r="M14" s="48">
        <f>(L15-L12-M12)/2</f>
        <v>0</v>
      </c>
      <c r="N14" s="55"/>
    </row>
    <row r="15" spans="1:18" x14ac:dyDescent="0.25">
      <c r="A15" s="46">
        <v>45334</v>
      </c>
      <c r="B15" s="28">
        <f>J15+N15-I15</f>
        <v>0</v>
      </c>
      <c r="C15" s="21"/>
      <c r="D15" s="37">
        <f t="shared" ref="D15:D18" si="11">C16-C15</f>
        <v>0</v>
      </c>
      <c r="E15" s="21"/>
      <c r="F15" s="37">
        <f t="shared" ref="F15:F18" si="12">E16-E15</f>
        <v>0</v>
      </c>
      <c r="G15" s="21"/>
      <c r="H15" s="37">
        <f t="shared" ref="H15:H18" si="13">G16-G15</f>
        <v>0</v>
      </c>
      <c r="I15" s="28">
        <f t="shared" si="4"/>
        <v>0</v>
      </c>
      <c r="J15" s="28"/>
      <c r="L15" s="21"/>
      <c r="M15" s="37">
        <f t="shared" ref="M15:M18" si="14">L16-L15</f>
        <v>0</v>
      </c>
      <c r="N15" s="19"/>
    </row>
    <row r="16" spans="1:18" x14ac:dyDescent="0.25">
      <c r="A16" s="46">
        <v>45335</v>
      </c>
      <c r="B16" s="28">
        <f>J16+N16-I16</f>
        <v>0</v>
      </c>
      <c r="C16" s="21"/>
      <c r="D16" s="37">
        <f t="shared" si="11"/>
        <v>0</v>
      </c>
      <c r="E16" s="21"/>
      <c r="F16" s="37">
        <f t="shared" si="12"/>
        <v>0</v>
      </c>
      <c r="G16" s="21"/>
      <c r="H16" s="37">
        <f t="shared" si="13"/>
        <v>0</v>
      </c>
      <c r="I16" s="28">
        <f t="shared" si="4"/>
        <v>0</v>
      </c>
      <c r="J16" s="28"/>
      <c r="L16" s="21"/>
      <c r="M16" s="37">
        <f t="shared" si="14"/>
        <v>0</v>
      </c>
      <c r="N16" s="19"/>
    </row>
    <row r="17" spans="1:14" x14ac:dyDescent="0.25">
      <c r="A17" s="46">
        <v>45336</v>
      </c>
      <c r="B17" s="28">
        <f t="shared" ref="B17:B19" si="15">J17+N17-I17</f>
        <v>0</v>
      </c>
      <c r="C17" s="21"/>
      <c r="D17" s="37">
        <f t="shared" si="11"/>
        <v>0</v>
      </c>
      <c r="E17" s="21"/>
      <c r="F17" s="37">
        <f t="shared" si="12"/>
        <v>0</v>
      </c>
      <c r="G17" s="21"/>
      <c r="H17" s="37">
        <f t="shared" si="13"/>
        <v>0</v>
      </c>
      <c r="I17" s="28">
        <f t="shared" si="4"/>
        <v>0</v>
      </c>
      <c r="J17" s="28"/>
      <c r="L17" s="21"/>
      <c r="M17" s="37">
        <f t="shared" si="14"/>
        <v>0</v>
      </c>
      <c r="N17" s="19"/>
    </row>
    <row r="18" spans="1:14" x14ac:dyDescent="0.25">
      <c r="A18" s="46">
        <v>45337</v>
      </c>
      <c r="B18" s="28">
        <f t="shared" si="15"/>
        <v>0</v>
      </c>
      <c r="C18" s="21"/>
      <c r="D18" s="37">
        <f t="shared" si="11"/>
        <v>0</v>
      </c>
      <c r="E18" s="21"/>
      <c r="F18" s="37">
        <f t="shared" si="12"/>
        <v>0</v>
      </c>
      <c r="G18" s="21"/>
      <c r="H18" s="37">
        <f t="shared" si="13"/>
        <v>0</v>
      </c>
      <c r="I18" s="28">
        <f t="shared" si="4"/>
        <v>0</v>
      </c>
      <c r="J18" s="28"/>
      <c r="L18" s="21"/>
      <c r="M18" s="37">
        <f t="shared" si="14"/>
        <v>0</v>
      </c>
      <c r="N18" s="19"/>
    </row>
    <row r="19" spans="1:14" x14ac:dyDescent="0.25">
      <c r="A19" s="46">
        <v>45338</v>
      </c>
      <c r="B19" s="28">
        <f t="shared" si="15"/>
        <v>0</v>
      </c>
      <c r="C19" s="21"/>
      <c r="D19" s="28">
        <f>D18</f>
        <v>0</v>
      </c>
      <c r="E19" s="21"/>
      <c r="F19" s="28">
        <f>F18</f>
        <v>0</v>
      </c>
      <c r="G19" s="21"/>
      <c r="H19" s="28">
        <f>H18</f>
        <v>0</v>
      </c>
      <c r="I19" s="28">
        <f t="shared" si="4"/>
        <v>0</v>
      </c>
      <c r="J19" s="28"/>
      <c r="K19" s="30"/>
      <c r="L19" s="21"/>
      <c r="M19" s="28">
        <f>M18</f>
        <v>0</v>
      </c>
      <c r="N19" s="19"/>
    </row>
    <row r="20" spans="1:14" x14ac:dyDescent="0.25">
      <c r="A20" s="46">
        <v>45339</v>
      </c>
      <c r="B20" s="29">
        <f>J20+N20-I20</f>
        <v>0</v>
      </c>
      <c r="C20" s="23"/>
      <c r="D20" s="48">
        <f>(C22-C19-D19)/2</f>
        <v>0</v>
      </c>
      <c r="E20" s="23"/>
      <c r="F20" s="48">
        <f>(E22-E19-F19)/2</f>
        <v>0</v>
      </c>
      <c r="G20" s="23"/>
      <c r="H20" s="48">
        <f>(G22-G19-H19)/2</f>
        <v>0</v>
      </c>
      <c r="I20" s="29">
        <f t="shared" si="4"/>
        <v>0</v>
      </c>
      <c r="J20" s="29"/>
      <c r="K20" s="30"/>
      <c r="L20" s="23"/>
      <c r="M20" s="48">
        <f>(L22-L19-M19)/2</f>
        <v>0</v>
      </c>
      <c r="N20" s="55"/>
    </row>
    <row r="21" spans="1:14" x14ac:dyDescent="0.25">
      <c r="A21" s="46">
        <v>45340</v>
      </c>
      <c r="B21" s="29">
        <f>J21+N21-I21</f>
        <v>0</v>
      </c>
      <c r="C21" s="23"/>
      <c r="D21" s="48">
        <f>(C22-C19-D19)/2</f>
        <v>0</v>
      </c>
      <c r="E21" s="23"/>
      <c r="F21" s="48">
        <f>(E22-E19-F19)/2</f>
        <v>0</v>
      </c>
      <c r="G21" s="23"/>
      <c r="H21" s="48">
        <f>(G22-G19-H19)/2</f>
        <v>0</v>
      </c>
      <c r="I21" s="29">
        <f t="shared" si="4"/>
        <v>0</v>
      </c>
      <c r="J21" s="29"/>
      <c r="K21" s="30"/>
      <c r="L21" s="23"/>
      <c r="M21" s="48">
        <f>(L22-L19-M19)/2</f>
        <v>0</v>
      </c>
      <c r="N21" s="55"/>
    </row>
    <row r="22" spans="1:14" x14ac:dyDescent="0.25">
      <c r="A22" s="46">
        <v>45341</v>
      </c>
      <c r="B22" s="28">
        <f>J22+N22-I22</f>
        <v>0</v>
      </c>
      <c r="C22" s="21"/>
      <c r="D22" s="37">
        <f t="shared" ref="D22:D25" si="16">C23-C22</f>
        <v>0</v>
      </c>
      <c r="E22" s="21"/>
      <c r="F22" s="37">
        <f t="shared" ref="F22:F25" si="17">E23-E22</f>
        <v>0</v>
      </c>
      <c r="G22" s="21"/>
      <c r="H22" s="37">
        <f t="shared" ref="H22:H25" si="18">G23-G22</f>
        <v>0</v>
      </c>
      <c r="I22" s="28">
        <f t="shared" si="4"/>
        <v>0</v>
      </c>
      <c r="J22" s="28"/>
      <c r="K22" s="30"/>
      <c r="L22" s="21"/>
      <c r="M22" s="37">
        <f t="shared" ref="M22:M25" si="19">L23-L22</f>
        <v>0</v>
      </c>
      <c r="N22" s="19"/>
    </row>
    <row r="23" spans="1:14" x14ac:dyDescent="0.25">
      <c r="A23" s="46">
        <v>45342</v>
      </c>
      <c r="B23" s="28">
        <f>J23+N23-I23</f>
        <v>0</v>
      </c>
      <c r="C23" s="21"/>
      <c r="D23" s="37">
        <f t="shared" si="16"/>
        <v>0</v>
      </c>
      <c r="E23" s="21"/>
      <c r="F23" s="37">
        <f t="shared" si="17"/>
        <v>0</v>
      </c>
      <c r="G23" s="21"/>
      <c r="H23" s="37">
        <f t="shared" si="18"/>
        <v>0</v>
      </c>
      <c r="I23" s="28">
        <f t="shared" si="4"/>
        <v>0</v>
      </c>
      <c r="J23" s="28"/>
      <c r="L23" s="21"/>
      <c r="M23" s="37">
        <f t="shared" si="19"/>
        <v>0</v>
      </c>
      <c r="N23" s="19"/>
    </row>
    <row r="24" spans="1:14" x14ac:dyDescent="0.25">
      <c r="A24" s="46">
        <v>45343</v>
      </c>
      <c r="B24" s="28">
        <f t="shared" ref="B24:B26" si="20">J24+N24-I24</f>
        <v>0</v>
      </c>
      <c r="C24" s="21"/>
      <c r="D24" s="37">
        <f t="shared" si="16"/>
        <v>0</v>
      </c>
      <c r="E24" s="21"/>
      <c r="F24" s="37">
        <f t="shared" si="17"/>
        <v>0</v>
      </c>
      <c r="G24" s="21"/>
      <c r="H24" s="37">
        <f t="shared" si="18"/>
        <v>0</v>
      </c>
      <c r="I24" s="28">
        <f t="shared" si="4"/>
        <v>0</v>
      </c>
      <c r="J24" s="28"/>
      <c r="L24" s="21"/>
      <c r="M24" s="37">
        <f t="shared" si="19"/>
        <v>0</v>
      </c>
      <c r="N24" s="19"/>
    </row>
    <row r="25" spans="1:14" x14ac:dyDescent="0.25">
      <c r="A25" s="46">
        <v>45344</v>
      </c>
      <c r="B25" s="28">
        <f t="shared" si="20"/>
        <v>0</v>
      </c>
      <c r="C25" s="21"/>
      <c r="D25" s="37">
        <f t="shared" si="16"/>
        <v>0</v>
      </c>
      <c r="E25" s="21"/>
      <c r="F25" s="37">
        <f t="shared" si="17"/>
        <v>0</v>
      </c>
      <c r="G25" s="21"/>
      <c r="H25" s="37">
        <f t="shared" si="18"/>
        <v>0</v>
      </c>
      <c r="I25" s="28">
        <f t="shared" si="4"/>
        <v>0</v>
      </c>
      <c r="J25" s="28"/>
      <c r="L25" s="21"/>
      <c r="M25" s="37">
        <f t="shared" si="19"/>
        <v>0</v>
      </c>
      <c r="N25" s="19"/>
    </row>
    <row r="26" spans="1:14" x14ac:dyDescent="0.25">
      <c r="A26" s="46">
        <v>45345</v>
      </c>
      <c r="B26" s="28">
        <f t="shared" si="20"/>
        <v>0</v>
      </c>
      <c r="C26" s="21"/>
      <c r="D26" s="28">
        <f>D25</f>
        <v>0</v>
      </c>
      <c r="E26" s="21"/>
      <c r="F26" s="28">
        <f>F25</f>
        <v>0</v>
      </c>
      <c r="G26" s="21"/>
      <c r="H26" s="28">
        <f>H25</f>
        <v>0</v>
      </c>
      <c r="I26" s="28">
        <f t="shared" si="4"/>
        <v>0</v>
      </c>
      <c r="J26" s="28"/>
      <c r="L26" s="21"/>
      <c r="M26" s="28">
        <f>M25</f>
        <v>0</v>
      </c>
      <c r="N26" s="19"/>
    </row>
    <row r="27" spans="1:14" x14ac:dyDescent="0.25">
      <c r="A27" s="46">
        <v>45346</v>
      </c>
      <c r="B27" s="29">
        <f>J27+N27-I27</f>
        <v>0</v>
      </c>
      <c r="C27" s="23"/>
      <c r="D27" s="48">
        <f>(C29-C26-D26)/2</f>
        <v>0</v>
      </c>
      <c r="E27" s="23"/>
      <c r="F27" s="48">
        <f>(E29-E26-F26)/2</f>
        <v>0</v>
      </c>
      <c r="G27" s="23"/>
      <c r="H27" s="48">
        <f>(G29-G26-H26)/2</f>
        <v>0</v>
      </c>
      <c r="I27" s="29">
        <f t="shared" si="4"/>
        <v>0</v>
      </c>
      <c r="J27" s="29"/>
      <c r="L27" s="23"/>
      <c r="M27" s="48">
        <f>(L29-L26-M26)/2</f>
        <v>0</v>
      </c>
      <c r="N27" s="55"/>
    </row>
    <row r="28" spans="1:14" x14ac:dyDescent="0.25">
      <c r="A28" s="46">
        <v>45347</v>
      </c>
      <c r="B28" s="29">
        <f>J28+N28-I28</f>
        <v>0</v>
      </c>
      <c r="C28" s="23"/>
      <c r="D28" s="48">
        <f>(C29-C26-D26)/2</f>
        <v>0</v>
      </c>
      <c r="E28" s="23"/>
      <c r="F28" s="48">
        <f>(E29-E26-F26)/2</f>
        <v>0</v>
      </c>
      <c r="G28" s="23"/>
      <c r="H28" s="48">
        <f>(G29-G26-H26)/2</f>
        <v>0</v>
      </c>
      <c r="I28" s="29">
        <f t="shared" si="4"/>
        <v>0</v>
      </c>
      <c r="J28" s="29"/>
      <c r="L28" s="23"/>
      <c r="M28" s="48">
        <f>(L29-L26-M26)/2</f>
        <v>0</v>
      </c>
      <c r="N28" s="55"/>
    </row>
    <row r="29" spans="1:14" x14ac:dyDescent="0.25">
      <c r="A29" s="46">
        <v>45348</v>
      </c>
      <c r="B29" s="28">
        <f>J29+N29-I29</f>
        <v>0</v>
      </c>
      <c r="C29" s="21"/>
      <c r="D29" s="37">
        <f t="shared" ref="D29:D32" si="21">C30-C29</f>
        <v>0</v>
      </c>
      <c r="E29" s="21"/>
      <c r="F29" s="37">
        <f t="shared" ref="F29:F32" si="22">E30-E29</f>
        <v>0</v>
      </c>
      <c r="G29" s="21"/>
      <c r="H29" s="37">
        <f t="shared" ref="H29:H32" si="23">G30-G29</f>
        <v>0</v>
      </c>
      <c r="I29" s="28">
        <f t="shared" si="4"/>
        <v>0</v>
      </c>
      <c r="J29" s="28"/>
      <c r="L29" s="21"/>
      <c r="M29" s="37">
        <f t="shared" ref="M29:M32" si="24">L30-L29</f>
        <v>0</v>
      </c>
      <c r="N29" s="19"/>
    </row>
    <row r="30" spans="1:14" x14ac:dyDescent="0.25">
      <c r="A30" s="46">
        <v>45349</v>
      </c>
      <c r="B30" s="28">
        <f>J30+N30-I30</f>
        <v>0</v>
      </c>
      <c r="C30" s="21"/>
      <c r="D30" s="37">
        <f t="shared" si="21"/>
        <v>0</v>
      </c>
      <c r="E30" s="21"/>
      <c r="F30" s="37">
        <f t="shared" si="22"/>
        <v>0</v>
      </c>
      <c r="G30" s="21"/>
      <c r="H30" s="37">
        <f t="shared" si="23"/>
        <v>0</v>
      </c>
      <c r="I30" s="28">
        <f t="shared" si="4"/>
        <v>0</v>
      </c>
      <c r="J30" s="28"/>
      <c r="L30" s="21"/>
      <c r="M30" s="37">
        <f t="shared" si="24"/>
        <v>0</v>
      </c>
      <c r="N30" s="19"/>
    </row>
    <row r="31" spans="1:14" x14ac:dyDescent="0.25">
      <c r="A31" s="46">
        <v>45350</v>
      </c>
      <c r="B31" s="28">
        <f t="shared" ref="B31:B32" si="25">J31+N31-I31</f>
        <v>0</v>
      </c>
      <c r="C31" s="21"/>
      <c r="D31" s="37">
        <f t="shared" si="21"/>
        <v>0</v>
      </c>
      <c r="E31" s="21"/>
      <c r="F31" s="37">
        <f t="shared" si="22"/>
        <v>0</v>
      </c>
      <c r="G31" s="21"/>
      <c r="H31" s="37">
        <f t="shared" si="23"/>
        <v>0</v>
      </c>
      <c r="I31" s="28">
        <f t="shared" si="4"/>
        <v>0</v>
      </c>
      <c r="J31" s="28"/>
      <c r="L31" s="21"/>
      <c r="M31" s="37">
        <f t="shared" si="24"/>
        <v>0</v>
      </c>
      <c r="N31" s="19"/>
    </row>
    <row r="32" spans="1:14" x14ac:dyDescent="0.25">
      <c r="A32" s="46">
        <v>45351</v>
      </c>
      <c r="B32" s="28">
        <f t="shared" si="25"/>
        <v>0</v>
      </c>
      <c r="C32" s="21"/>
      <c r="D32" s="37">
        <f t="shared" si="21"/>
        <v>0</v>
      </c>
      <c r="E32" s="21"/>
      <c r="F32" s="37">
        <f t="shared" si="22"/>
        <v>0</v>
      </c>
      <c r="G32" s="21"/>
      <c r="H32" s="37">
        <f t="shared" si="23"/>
        <v>0</v>
      </c>
      <c r="I32" s="37">
        <f t="shared" si="4"/>
        <v>0</v>
      </c>
      <c r="J32" s="28"/>
      <c r="L32" s="21"/>
      <c r="M32" s="37">
        <f t="shared" si="24"/>
        <v>0</v>
      </c>
      <c r="N32" s="19"/>
    </row>
    <row r="33" spans="1:14" x14ac:dyDescent="0.25">
      <c r="A33" s="46">
        <v>45352</v>
      </c>
      <c r="B33" s="28"/>
      <c r="C33" s="21"/>
      <c r="D33" s="28"/>
      <c r="E33" s="21"/>
      <c r="F33" s="37"/>
      <c r="G33" s="21"/>
      <c r="H33" s="37"/>
      <c r="I33" s="37"/>
      <c r="J33" s="28"/>
      <c r="L33" s="21"/>
      <c r="M33" s="81"/>
      <c r="N33" s="75"/>
    </row>
    <row r="34" spans="1:14" x14ac:dyDescent="0.25">
      <c r="A34" s="46"/>
      <c r="B34" s="28"/>
      <c r="C34" s="21"/>
      <c r="D34" s="37"/>
      <c r="E34" s="21"/>
      <c r="F34" s="37"/>
      <c r="G34" s="21"/>
      <c r="H34" s="37"/>
      <c r="I34" s="37"/>
      <c r="J34" s="28"/>
      <c r="L34" s="21"/>
      <c r="M34" s="81"/>
      <c r="N34" s="75"/>
    </row>
    <row r="35" spans="1:14" ht="15.75" thickBot="1" x14ac:dyDescent="0.3">
      <c r="A35" s="76"/>
      <c r="B35" s="76"/>
      <c r="C35" s="77"/>
      <c r="D35" s="78"/>
      <c r="E35" s="77"/>
      <c r="F35" s="77"/>
      <c r="G35" s="77"/>
      <c r="H35" s="77"/>
      <c r="I35" s="78"/>
      <c r="J35" s="77"/>
      <c r="L35" s="83"/>
      <c r="M35" s="82"/>
      <c r="N35" s="79"/>
    </row>
    <row r="36" spans="1:14" ht="15.75" thickBot="1" x14ac:dyDescent="0.3">
      <c r="A36" s="17" t="s">
        <v>16</v>
      </c>
      <c r="B36" s="17"/>
      <c r="C36" s="17"/>
      <c r="D36" s="26">
        <f>SUM(D4:D35)</f>
        <v>-905</v>
      </c>
      <c r="E36" s="17"/>
      <c r="F36" s="26">
        <f>SUM(F4:F35)</f>
        <v>-91810</v>
      </c>
      <c r="G36" s="26"/>
      <c r="H36" s="26">
        <f>SUM(H4:H35)</f>
        <v>-911113</v>
      </c>
      <c r="I36" s="31">
        <f>SUM(I4:I34)</f>
        <v>-1003828</v>
      </c>
      <c r="J36" s="26">
        <f>SUM(J4:J35)</f>
        <v>0</v>
      </c>
      <c r="K36" s="17"/>
      <c r="L36" s="80"/>
      <c r="M36" s="31">
        <f>SUM(M3:M33)</f>
        <v>-79278</v>
      </c>
      <c r="N36" s="80">
        <f>SUM(N4:N35)</f>
        <v>0</v>
      </c>
    </row>
    <row r="38" spans="1:14" x14ac:dyDescent="0.25">
      <c r="H38">
        <f>H37/16</f>
        <v>0</v>
      </c>
      <c r="I38">
        <f>I37/31</f>
        <v>0</v>
      </c>
    </row>
  </sheetData>
  <mergeCells count="7">
    <mergeCell ref="A1:R1"/>
    <mergeCell ref="A2:A3"/>
    <mergeCell ref="C2:D2"/>
    <mergeCell ref="E2:F2"/>
    <mergeCell ref="G2:H2"/>
    <mergeCell ref="I2:J2"/>
    <mergeCell ref="L2:M2"/>
  </mergeCells>
  <pageMargins left="0.7" right="0.7" top="0.78740157499999996" bottom="0.78740157499999996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31"/>
  <sheetViews>
    <sheetView workbookViewId="0">
      <selection activeCell="D29" sqref="D29"/>
    </sheetView>
  </sheetViews>
  <sheetFormatPr defaultRowHeight="15" x14ac:dyDescent="0.25"/>
  <cols>
    <col min="2" max="2" width="14.28515625" customWidth="1"/>
    <col min="4" max="4" width="10.42578125" customWidth="1"/>
  </cols>
  <sheetData>
    <row r="2" spans="1:5" x14ac:dyDescent="0.25">
      <c r="A2" t="s">
        <v>25</v>
      </c>
    </row>
    <row r="3" spans="1:5" x14ac:dyDescent="0.25">
      <c r="A3" t="s">
        <v>26</v>
      </c>
    </row>
    <row r="4" spans="1:5" x14ac:dyDescent="0.25">
      <c r="A4" t="s">
        <v>27</v>
      </c>
    </row>
    <row r="5" spans="1:5" x14ac:dyDescent="0.25">
      <c r="A5" t="s">
        <v>28</v>
      </c>
    </row>
    <row r="7" spans="1:5" x14ac:dyDescent="0.25">
      <c r="D7" t="s">
        <v>69</v>
      </c>
    </row>
    <row r="8" spans="1:5" x14ac:dyDescent="0.25">
      <c r="A8" s="16" t="s">
        <v>63</v>
      </c>
      <c r="B8" s="1" t="s">
        <v>64</v>
      </c>
      <c r="C8" s="16" t="s">
        <v>65</v>
      </c>
      <c r="D8" s="1" t="s">
        <v>68</v>
      </c>
      <c r="E8" s="1"/>
    </row>
    <row r="9" spans="1:5" x14ac:dyDescent="0.25">
      <c r="A9" s="16" t="s">
        <v>29</v>
      </c>
      <c r="B9" s="1" t="s">
        <v>66</v>
      </c>
      <c r="C9" s="16" t="s">
        <v>67</v>
      </c>
      <c r="D9" s="1"/>
      <c r="E9" s="1"/>
    </row>
    <row r="10" spans="1:5" x14ac:dyDescent="0.25">
      <c r="A10" s="16" t="s">
        <v>30</v>
      </c>
      <c r="B10" s="1"/>
      <c r="C10" s="16"/>
      <c r="D10" s="1"/>
      <c r="E10" s="1"/>
    </row>
    <row r="11" spans="1:5" x14ac:dyDescent="0.25">
      <c r="A11" s="16" t="s">
        <v>31</v>
      </c>
      <c r="B11" s="1"/>
      <c r="C11" s="16"/>
      <c r="D11" s="1"/>
      <c r="E11" s="1"/>
    </row>
    <row r="12" spans="1:5" x14ac:dyDescent="0.25">
      <c r="A12" s="16" t="s">
        <v>32</v>
      </c>
      <c r="B12" s="1"/>
      <c r="C12" s="16"/>
      <c r="D12" s="1"/>
      <c r="E12" s="1"/>
    </row>
    <row r="13" spans="1:5" x14ac:dyDescent="0.25">
      <c r="A13" s="16" t="s">
        <v>33</v>
      </c>
      <c r="B13" s="1"/>
      <c r="C13" s="16"/>
      <c r="D13" s="1"/>
      <c r="E13" s="1"/>
    </row>
    <row r="14" spans="1:5" x14ac:dyDescent="0.25">
      <c r="A14" s="16" t="s">
        <v>34</v>
      </c>
      <c r="B14" s="1"/>
      <c r="C14" s="16"/>
      <c r="D14" s="1"/>
      <c r="E14" s="1"/>
    </row>
    <row r="15" spans="1:5" x14ac:dyDescent="0.25">
      <c r="A15" s="16" t="s">
        <v>35</v>
      </c>
      <c r="B15" s="1"/>
      <c r="C15" s="16"/>
      <c r="D15" s="1"/>
      <c r="E15" s="1"/>
    </row>
    <row r="16" spans="1:5" x14ac:dyDescent="0.25">
      <c r="A16" s="16" t="s">
        <v>36</v>
      </c>
      <c r="B16" s="1"/>
      <c r="C16" s="16"/>
      <c r="D16" s="1"/>
      <c r="E16" s="1"/>
    </row>
    <row r="17" spans="1:5" x14ac:dyDescent="0.25">
      <c r="A17" s="16" t="s">
        <v>37</v>
      </c>
      <c r="B17" s="1"/>
      <c r="C17" s="16"/>
      <c r="D17" s="1"/>
      <c r="E17" s="1"/>
    </row>
    <row r="18" spans="1:5" x14ac:dyDescent="0.25">
      <c r="A18" s="16" t="s">
        <v>38</v>
      </c>
      <c r="B18" s="1" t="s">
        <v>51</v>
      </c>
      <c r="C18" s="16" t="s">
        <v>52</v>
      </c>
      <c r="D18" s="1"/>
      <c r="E18" s="1"/>
    </row>
    <row r="19" spans="1:5" x14ac:dyDescent="0.25">
      <c r="A19" s="16" t="s">
        <v>39</v>
      </c>
      <c r="B19" s="1" t="s">
        <v>60</v>
      </c>
      <c r="C19" s="16" t="s">
        <v>52</v>
      </c>
      <c r="D19" s="1">
        <v>320</v>
      </c>
      <c r="E19" s="1"/>
    </row>
    <row r="20" spans="1:5" x14ac:dyDescent="0.25">
      <c r="A20" s="16" t="s">
        <v>40</v>
      </c>
      <c r="B20" s="1" t="s">
        <v>59</v>
      </c>
      <c r="C20" s="16" t="s">
        <v>53</v>
      </c>
      <c r="D20" s="1">
        <v>213</v>
      </c>
      <c r="E20" s="1"/>
    </row>
    <row r="21" spans="1:5" x14ac:dyDescent="0.25">
      <c r="A21" s="16" t="s">
        <v>41</v>
      </c>
      <c r="B21" s="1" t="s">
        <v>51</v>
      </c>
      <c r="C21" s="16" t="s">
        <v>53</v>
      </c>
      <c r="D21" s="1"/>
      <c r="E21" s="1"/>
    </row>
    <row r="22" spans="1:5" x14ac:dyDescent="0.25">
      <c r="A22" s="16" t="s">
        <v>42</v>
      </c>
      <c r="B22" s="1" t="s">
        <v>54</v>
      </c>
      <c r="C22" s="16" t="s">
        <v>53</v>
      </c>
      <c r="D22" s="1">
        <v>320</v>
      </c>
      <c r="E22" s="1"/>
    </row>
    <row r="23" spans="1:5" x14ac:dyDescent="0.25">
      <c r="A23" s="16" t="s">
        <v>43</v>
      </c>
      <c r="B23" s="1" t="s">
        <v>85</v>
      </c>
      <c r="C23" s="16" t="s">
        <v>53</v>
      </c>
      <c r="D23" s="1">
        <v>320</v>
      </c>
      <c r="E23" s="1"/>
    </row>
    <row r="24" spans="1:5" x14ac:dyDescent="0.25">
      <c r="A24" s="16" t="s">
        <v>44</v>
      </c>
      <c r="B24" s="1" t="s">
        <v>55</v>
      </c>
      <c r="C24" s="16" t="s">
        <v>53</v>
      </c>
      <c r="D24" s="1">
        <v>320</v>
      </c>
      <c r="E24" s="1"/>
    </row>
    <row r="25" spans="1:5" x14ac:dyDescent="0.25">
      <c r="A25" s="16" t="s">
        <v>45</v>
      </c>
      <c r="B25" s="1" t="s">
        <v>56</v>
      </c>
      <c r="C25" s="16" t="s">
        <v>57</v>
      </c>
      <c r="D25" s="1">
        <v>640</v>
      </c>
      <c r="E25" s="1"/>
    </row>
    <row r="26" spans="1:5" x14ac:dyDescent="0.25">
      <c r="A26" s="16" t="s">
        <v>46</v>
      </c>
      <c r="B26" s="1" t="s">
        <v>18</v>
      </c>
      <c r="C26" s="16" t="s">
        <v>57</v>
      </c>
      <c r="D26" s="1">
        <v>640</v>
      </c>
      <c r="E26" s="1"/>
    </row>
    <row r="27" spans="1:5" x14ac:dyDescent="0.25">
      <c r="A27" s="16" t="s">
        <v>47</v>
      </c>
      <c r="B27" s="1" t="s">
        <v>58</v>
      </c>
      <c r="C27" s="16" t="s">
        <v>52</v>
      </c>
      <c r="D27" s="1">
        <v>213</v>
      </c>
      <c r="E27" s="1"/>
    </row>
    <row r="28" spans="1:5" x14ac:dyDescent="0.25">
      <c r="A28" s="16" t="s">
        <v>48</v>
      </c>
      <c r="B28" s="1" t="s">
        <v>86</v>
      </c>
      <c r="C28" s="16" t="s">
        <v>53</v>
      </c>
      <c r="D28" s="1">
        <v>320</v>
      </c>
      <c r="E28" s="1"/>
    </row>
    <row r="29" spans="1:5" x14ac:dyDescent="0.25">
      <c r="A29" s="16" t="s">
        <v>49</v>
      </c>
      <c r="B29" s="1" t="s">
        <v>61</v>
      </c>
      <c r="C29" s="16" t="s">
        <v>57</v>
      </c>
      <c r="D29" s="1">
        <v>640</v>
      </c>
      <c r="E29" s="1"/>
    </row>
    <row r="30" spans="1:5" x14ac:dyDescent="0.25">
      <c r="A30" s="16" t="s">
        <v>50</v>
      </c>
      <c r="B30" s="1" t="s">
        <v>71</v>
      </c>
      <c r="C30" s="16" t="s">
        <v>57</v>
      </c>
      <c r="D30" s="1">
        <v>640</v>
      </c>
      <c r="E30" s="1"/>
    </row>
    <row r="31" spans="1:5" x14ac:dyDescent="0.25">
      <c r="A31" s="16" t="s">
        <v>70</v>
      </c>
      <c r="B31" s="1" t="s">
        <v>62</v>
      </c>
      <c r="C31" s="16" t="s">
        <v>53</v>
      </c>
      <c r="D31" s="1">
        <v>320</v>
      </c>
      <c r="E31" s="1"/>
    </row>
  </sheetData>
  <pageMargins left="0.7" right="0.7" top="0.78740157499999996" bottom="0.78740157499999996" header="0.3" footer="0.3"/>
  <pageSetup paperSize="9" orientation="portrait" horizontalDpi="300" verticalDpi="30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39" sqref="B39"/>
    </sheetView>
  </sheetViews>
  <sheetFormatPr defaultRowHeight="15" x14ac:dyDescent="0.25"/>
  <sheetData/>
  <pageMargins left="0.70866141732283472" right="0.70866141732283472" top="0.78740157480314965" bottom="0.78740157480314965" header="0.31496062992125984" footer="0.31496062992125984"/>
  <pageSetup paperSize="9" orientation="landscape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Q17" sqref="Q17"/>
    </sheetView>
  </sheetViews>
  <sheetFormatPr defaultRowHeight="15" x14ac:dyDescent="0.25"/>
  <sheetData/>
  <pageMargins left="0.70866141732283472" right="0.70866141732283472" top="0.78740157480314965" bottom="0.78740157480314965" header="0.31496062992125984" footer="0.31496062992125984"/>
  <pageSetup paperSize="9" orientation="landscape" r:id="rId1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2" sqref="A2"/>
    </sheetView>
  </sheetViews>
  <sheetFormatPr defaultRowHeight="15" x14ac:dyDescent="0.25"/>
  <sheetData/>
  <pageMargins left="0.7" right="0.7" top="0.78740157499999996" bottom="0.78740157499999996" header="0.3" footer="0.3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  <drawing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7"/>
  <sheetViews>
    <sheetView workbookViewId="0">
      <selection activeCell="M32" sqref="M32"/>
    </sheetView>
  </sheetViews>
  <sheetFormatPr defaultRowHeight="15" x14ac:dyDescent="0.25"/>
  <cols>
    <col min="1" max="2" width="11.28515625" customWidth="1"/>
    <col min="9" max="9" width="9.140625" customWidth="1"/>
    <col min="14" max="14" width="14.140625" customWidth="1"/>
  </cols>
  <sheetData>
    <row r="1" spans="1:18" ht="15.75" thickBot="1" x14ac:dyDescent="0.3">
      <c r="A1" s="113" t="s">
        <v>111</v>
      </c>
      <c r="B1" s="114"/>
      <c r="C1" s="114"/>
      <c r="D1" s="114"/>
      <c r="E1" s="114"/>
      <c r="F1" s="114"/>
      <c r="G1" s="114"/>
      <c r="H1" s="114"/>
      <c r="I1" s="114"/>
      <c r="J1" s="114"/>
      <c r="K1" s="114"/>
      <c r="L1" s="114"/>
      <c r="M1" s="114"/>
      <c r="N1" s="114"/>
      <c r="O1" s="114"/>
      <c r="P1" s="114"/>
      <c r="Q1" s="114"/>
      <c r="R1" s="114"/>
    </row>
    <row r="2" spans="1:18" ht="15.75" thickBot="1" x14ac:dyDescent="0.3">
      <c r="A2" s="115" t="s">
        <v>72</v>
      </c>
      <c r="B2" s="71" t="s">
        <v>107</v>
      </c>
      <c r="C2" s="117" t="s">
        <v>74</v>
      </c>
      <c r="D2" s="118"/>
      <c r="E2" s="117" t="s">
        <v>75</v>
      </c>
      <c r="F2" s="118"/>
      <c r="G2" s="119" t="s">
        <v>77</v>
      </c>
      <c r="H2" s="112"/>
      <c r="I2" s="119" t="s">
        <v>76</v>
      </c>
      <c r="J2" s="112"/>
      <c r="L2" s="120" t="s">
        <v>87</v>
      </c>
      <c r="M2" s="121"/>
      <c r="N2" s="17" t="s">
        <v>87</v>
      </c>
    </row>
    <row r="3" spans="1:18" ht="15.75" thickBot="1" x14ac:dyDescent="0.3">
      <c r="A3" s="116"/>
      <c r="B3" s="72"/>
      <c r="C3" s="38" t="s">
        <v>73</v>
      </c>
      <c r="D3" s="39" t="s">
        <v>5</v>
      </c>
      <c r="E3" s="39" t="s">
        <v>73</v>
      </c>
      <c r="F3" s="39" t="s">
        <v>5</v>
      </c>
      <c r="G3" s="20" t="s">
        <v>73</v>
      </c>
      <c r="H3" s="40" t="s">
        <v>5</v>
      </c>
      <c r="I3" s="20" t="s">
        <v>73</v>
      </c>
      <c r="J3" s="40" t="s">
        <v>5</v>
      </c>
      <c r="L3" s="51" t="s">
        <v>105</v>
      </c>
      <c r="M3" s="27" t="s">
        <v>89</v>
      </c>
      <c r="N3" s="70" t="s">
        <v>106</v>
      </c>
    </row>
    <row r="4" spans="1:18" ht="15.75" thickTop="1" x14ac:dyDescent="0.25">
      <c r="A4" s="47">
        <v>45292</v>
      </c>
      <c r="B4" s="29">
        <f>J4+N4-I4</f>
        <v>193.41000000000008</v>
      </c>
      <c r="C4" s="23"/>
      <c r="D4" s="29">
        <v>119</v>
      </c>
      <c r="E4" s="23"/>
      <c r="F4" s="29">
        <v>146</v>
      </c>
      <c r="G4" s="23"/>
      <c r="H4" s="29">
        <v>710</v>
      </c>
      <c r="I4" s="29">
        <f>D4+F4+H4</f>
        <v>975</v>
      </c>
      <c r="J4" s="23">
        <v>1122</v>
      </c>
      <c r="L4" s="67"/>
      <c r="M4" s="68">
        <v>56</v>
      </c>
      <c r="N4" s="67">
        <v>46.41</v>
      </c>
    </row>
    <row r="5" spans="1:18" x14ac:dyDescent="0.25">
      <c r="A5" s="46">
        <v>45293</v>
      </c>
      <c r="B5" s="28">
        <f>J5+N5-I5</f>
        <v>258.52</v>
      </c>
      <c r="C5" s="36">
        <v>97372</v>
      </c>
      <c r="D5" s="37">
        <f t="shared" ref="D5:D7" si="0">C6-C5</f>
        <v>119</v>
      </c>
      <c r="E5" s="36">
        <v>87422</v>
      </c>
      <c r="F5" s="37">
        <f t="shared" ref="F5:F7" si="1">E6-E5</f>
        <v>144</v>
      </c>
      <c r="G5" s="36">
        <v>889423</v>
      </c>
      <c r="H5" s="37">
        <f t="shared" ref="H5:H7" si="2">G6-G5</f>
        <v>714</v>
      </c>
      <c r="I5" s="28">
        <f t="shared" ref="I5" si="3">D5+F5+H5</f>
        <v>977</v>
      </c>
      <c r="J5" s="28">
        <v>1218</v>
      </c>
      <c r="L5" s="19">
        <v>77307</v>
      </c>
      <c r="M5" s="37">
        <f t="shared" ref="M5:M7" si="4">L6-L5</f>
        <v>17</v>
      </c>
      <c r="N5" s="19">
        <v>17.52</v>
      </c>
    </row>
    <row r="6" spans="1:18" x14ac:dyDescent="0.25">
      <c r="A6" s="46">
        <v>45294</v>
      </c>
      <c r="B6" s="28">
        <f t="shared" ref="B6:B8" si="5">J6+N6-I6</f>
        <v>259.16000000000008</v>
      </c>
      <c r="C6" s="36">
        <v>97491</v>
      </c>
      <c r="D6" s="37">
        <f t="shared" si="0"/>
        <v>110</v>
      </c>
      <c r="E6" s="36">
        <v>87566</v>
      </c>
      <c r="F6" s="37">
        <f t="shared" si="1"/>
        <v>142</v>
      </c>
      <c r="G6" s="36">
        <v>890137</v>
      </c>
      <c r="H6" s="37">
        <f t="shared" si="2"/>
        <v>646</v>
      </c>
      <c r="I6" s="37">
        <f>D6+F6+H6</f>
        <v>898</v>
      </c>
      <c r="J6" s="37">
        <v>1115</v>
      </c>
      <c r="L6" s="19">
        <v>77324</v>
      </c>
      <c r="M6" s="37">
        <f t="shared" si="4"/>
        <v>42</v>
      </c>
      <c r="N6" s="19">
        <v>42.16</v>
      </c>
    </row>
    <row r="7" spans="1:18" x14ac:dyDescent="0.25">
      <c r="A7" s="46">
        <v>45295</v>
      </c>
      <c r="B7" s="28">
        <f t="shared" si="5"/>
        <v>213.06999999999994</v>
      </c>
      <c r="C7" s="21">
        <v>97601</v>
      </c>
      <c r="D7" s="37">
        <f t="shared" si="0"/>
        <v>118</v>
      </c>
      <c r="E7" s="21">
        <v>87708</v>
      </c>
      <c r="F7" s="37">
        <f t="shared" si="1"/>
        <v>147</v>
      </c>
      <c r="G7" s="21">
        <v>890783</v>
      </c>
      <c r="H7" s="37">
        <f t="shared" si="2"/>
        <v>699</v>
      </c>
      <c r="I7" s="37">
        <f t="shared" ref="I7:I34" si="6">D7+F7+H7</f>
        <v>964</v>
      </c>
      <c r="J7" s="37">
        <v>1142</v>
      </c>
      <c r="L7" s="19">
        <v>77366</v>
      </c>
      <c r="M7" s="37">
        <f t="shared" si="4"/>
        <v>34</v>
      </c>
      <c r="N7" s="19">
        <v>35.07</v>
      </c>
    </row>
    <row r="8" spans="1:18" x14ac:dyDescent="0.25">
      <c r="A8" s="46">
        <v>45296</v>
      </c>
      <c r="B8" s="28">
        <f t="shared" si="5"/>
        <v>257.34999999999991</v>
      </c>
      <c r="C8" s="21">
        <v>97719</v>
      </c>
      <c r="D8" s="28">
        <f>D7</f>
        <v>118</v>
      </c>
      <c r="E8" s="21">
        <v>87855</v>
      </c>
      <c r="F8" s="28">
        <f>F7</f>
        <v>147</v>
      </c>
      <c r="G8" s="21">
        <v>891482</v>
      </c>
      <c r="H8" s="28">
        <f>H7</f>
        <v>699</v>
      </c>
      <c r="I8" s="28">
        <f t="shared" si="6"/>
        <v>964</v>
      </c>
      <c r="J8" s="28">
        <v>1164</v>
      </c>
      <c r="L8" s="19">
        <v>77400</v>
      </c>
      <c r="M8" s="28">
        <f>M7</f>
        <v>34</v>
      </c>
      <c r="N8" s="19">
        <v>57.35</v>
      </c>
    </row>
    <row r="9" spans="1:18" x14ac:dyDescent="0.25">
      <c r="A9" s="49">
        <v>45297</v>
      </c>
      <c r="B9" s="29">
        <f>J9+N9-I9</f>
        <v>163.18000000000006</v>
      </c>
      <c r="C9" s="23"/>
      <c r="D9" s="48">
        <f>(C11-C8-D8)/2</f>
        <v>119</v>
      </c>
      <c r="E9" s="23"/>
      <c r="F9" s="48">
        <f>(E11-E8-F8)/2</f>
        <v>134.5</v>
      </c>
      <c r="G9" s="23"/>
      <c r="H9" s="48">
        <f>(G11-G8-H8)/2</f>
        <v>765</v>
      </c>
      <c r="I9" s="29">
        <f t="shared" ref="I9" si="7">D9+F9+H9</f>
        <v>1018.5</v>
      </c>
      <c r="J9" s="29">
        <v>1161</v>
      </c>
      <c r="L9" s="55"/>
      <c r="M9" s="48">
        <f>(L11-L8-M8)/2</f>
        <v>26.5</v>
      </c>
      <c r="N9" s="55">
        <v>20.68</v>
      </c>
    </row>
    <row r="10" spans="1:18" x14ac:dyDescent="0.25">
      <c r="A10" s="49">
        <v>45298</v>
      </c>
      <c r="B10" s="29">
        <f>J10+N10-I10</f>
        <v>279.91000000000008</v>
      </c>
      <c r="C10" s="23"/>
      <c r="D10" s="48">
        <f>(C11-C8-D8)/2</f>
        <v>119</v>
      </c>
      <c r="E10" s="23"/>
      <c r="F10" s="48">
        <f>(E11-E8-F8)/2</f>
        <v>134.5</v>
      </c>
      <c r="G10" s="23"/>
      <c r="H10" s="48">
        <f>(G11-G8-H8)/2</f>
        <v>765</v>
      </c>
      <c r="I10" s="29">
        <f t="shared" si="6"/>
        <v>1018.5</v>
      </c>
      <c r="J10" s="29">
        <v>1290</v>
      </c>
      <c r="L10" s="55"/>
      <c r="M10" s="48">
        <f>(L11-L8-M8)/2</f>
        <v>26.5</v>
      </c>
      <c r="N10" s="55">
        <v>8.41</v>
      </c>
    </row>
    <row r="11" spans="1:18" x14ac:dyDescent="0.25">
      <c r="A11" s="46">
        <v>45299</v>
      </c>
      <c r="B11" s="28">
        <f>J11+N11-I11</f>
        <v>442.46000000000004</v>
      </c>
      <c r="C11" s="21">
        <v>98075</v>
      </c>
      <c r="D11" s="37">
        <f t="shared" ref="D11:D14" si="8">C12-C11</f>
        <v>123</v>
      </c>
      <c r="E11" s="21">
        <v>88271</v>
      </c>
      <c r="F11" s="37">
        <f t="shared" ref="F11:F14" si="9">E12-E11</f>
        <v>126</v>
      </c>
      <c r="G11" s="21">
        <v>893711</v>
      </c>
      <c r="H11" s="37">
        <f t="shared" ref="H11:H14" si="10">G12-G11</f>
        <v>645</v>
      </c>
      <c r="I11" s="28">
        <f t="shared" si="6"/>
        <v>894</v>
      </c>
      <c r="J11" s="28">
        <v>1315</v>
      </c>
      <c r="L11" s="19">
        <v>77487</v>
      </c>
      <c r="M11" s="37">
        <f t="shared" ref="M11:M14" si="11">L12-L11</f>
        <v>21</v>
      </c>
      <c r="N11" s="19">
        <v>21.46</v>
      </c>
    </row>
    <row r="12" spans="1:18" x14ac:dyDescent="0.25">
      <c r="A12" s="46">
        <v>45300</v>
      </c>
      <c r="B12" s="28">
        <f>J12+N12-I12</f>
        <v>67.920000000000073</v>
      </c>
      <c r="C12" s="21">
        <v>98198</v>
      </c>
      <c r="D12" s="37">
        <f t="shared" si="8"/>
        <v>126</v>
      </c>
      <c r="E12" s="21">
        <v>88397</v>
      </c>
      <c r="F12" s="37">
        <f t="shared" si="9"/>
        <v>120</v>
      </c>
      <c r="G12" s="21">
        <v>894356</v>
      </c>
      <c r="H12" s="37">
        <f t="shared" si="10"/>
        <v>1043</v>
      </c>
      <c r="I12" s="28">
        <f t="shared" si="6"/>
        <v>1289</v>
      </c>
      <c r="J12" s="28">
        <v>1284</v>
      </c>
      <c r="L12" s="19">
        <v>77508</v>
      </c>
      <c r="M12" s="37">
        <f t="shared" si="11"/>
        <v>73</v>
      </c>
      <c r="N12" s="19">
        <v>72.92</v>
      </c>
    </row>
    <row r="13" spans="1:18" x14ac:dyDescent="0.25">
      <c r="A13" s="46">
        <v>45301</v>
      </c>
      <c r="B13" s="28">
        <f t="shared" ref="B13:B15" si="12">J13+N13-I13</f>
        <v>277.23</v>
      </c>
      <c r="C13" s="21">
        <v>98324</v>
      </c>
      <c r="D13" s="37">
        <f t="shared" si="8"/>
        <v>126</v>
      </c>
      <c r="E13" s="21">
        <v>88517</v>
      </c>
      <c r="F13" s="37">
        <f t="shared" si="9"/>
        <v>113</v>
      </c>
      <c r="G13" s="21">
        <v>895399</v>
      </c>
      <c r="H13" s="37">
        <f t="shared" si="10"/>
        <v>761</v>
      </c>
      <c r="I13" s="28">
        <f t="shared" si="6"/>
        <v>1000</v>
      </c>
      <c r="J13" s="28">
        <v>1194</v>
      </c>
      <c r="L13" s="19">
        <v>77581</v>
      </c>
      <c r="M13" s="37">
        <f t="shared" si="11"/>
        <v>84</v>
      </c>
      <c r="N13" s="19">
        <v>83.23</v>
      </c>
    </row>
    <row r="14" spans="1:18" x14ac:dyDescent="0.25">
      <c r="A14" s="46">
        <v>45302</v>
      </c>
      <c r="B14" s="28">
        <f t="shared" si="12"/>
        <v>251.86999999999989</v>
      </c>
      <c r="C14" s="21">
        <v>98450</v>
      </c>
      <c r="D14" s="37">
        <f t="shared" si="8"/>
        <v>114</v>
      </c>
      <c r="E14" s="21">
        <v>88630</v>
      </c>
      <c r="F14" s="37">
        <f t="shared" si="9"/>
        <v>113</v>
      </c>
      <c r="G14" s="21">
        <v>896160</v>
      </c>
      <c r="H14" s="37">
        <f t="shared" si="10"/>
        <v>760</v>
      </c>
      <c r="I14" s="28">
        <f t="shared" si="6"/>
        <v>987</v>
      </c>
      <c r="J14" s="28">
        <v>1151</v>
      </c>
      <c r="L14" s="19">
        <v>77665</v>
      </c>
      <c r="M14" s="37">
        <f t="shared" si="11"/>
        <v>88</v>
      </c>
      <c r="N14" s="19">
        <v>87.87</v>
      </c>
    </row>
    <row r="15" spans="1:18" x14ac:dyDescent="0.25">
      <c r="A15" s="46">
        <v>45303</v>
      </c>
      <c r="B15" s="28">
        <f t="shared" si="12"/>
        <v>237.69000000000005</v>
      </c>
      <c r="C15" s="21">
        <v>98564</v>
      </c>
      <c r="D15" s="28">
        <f>D14</f>
        <v>114</v>
      </c>
      <c r="E15" s="21">
        <v>88743</v>
      </c>
      <c r="F15" s="28">
        <f>F14</f>
        <v>113</v>
      </c>
      <c r="G15" s="21">
        <v>896920</v>
      </c>
      <c r="H15" s="28">
        <f>H14</f>
        <v>760</v>
      </c>
      <c r="I15" s="28">
        <f t="shared" si="6"/>
        <v>987</v>
      </c>
      <c r="J15" s="28">
        <v>1154</v>
      </c>
      <c r="L15" s="19">
        <v>77753</v>
      </c>
      <c r="M15" s="28">
        <f>M14</f>
        <v>88</v>
      </c>
      <c r="N15" s="19">
        <v>70.69</v>
      </c>
    </row>
    <row r="16" spans="1:18" x14ac:dyDescent="0.25">
      <c r="A16" s="49">
        <v>45304</v>
      </c>
      <c r="B16" s="29">
        <f>J16+N16-I16</f>
        <v>265.98</v>
      </c>
      <c r="C16" s="23"/>
      <c r="D16" s="48">
        <f>(C18-C15-D15)/2</f>
        <v>116</v>
      </c>
      <c r="E16" s="23"/>
      <c r="F16" s="48">
        <f>(E18-E15-F15)/2</f>
        <v>139</v>
      </c>
      <c r="G16" s="23"/>
      <c r="H16" s="48">
        <f>(G18-G15-H15)/2</f>
        <v>719.5</v>
      </c>
      <c r="I16" s="29">
        <f t="shared" ref="I16" si="13">D16+F16+H16</f>
        <v>974.5</v>
      </c>
      <c r="J16" s="29">
        <v>1221</v>
      </c>
      <c r="L16" s="55"/>
      <c r="M16" s="48">
        <f>(L18-L15-M15)/2</f>
        <v>30</v>
      </c>
      <c r="N16" s="55">
        <v>19.48</v>
      </c>
    </row>
    <row r="17" spans="1:14" x14ac:dyDescent="0.25">
      <c r="A17" s="49">
        <v>45305</v>
      </c>
      <c r="B17" s="29">
        <f>J17+N17-I17</f>
        <v>235.86999999999989</v>
      </c>
      <c r="C17" s="23"/>
      <c r="D17" s="48">
        <f>(C18-C15-D15)/2</f>
        <v>116</v>
      </c>
      <c r="E17" s="23"/>
      <c r="F17" s="48">
        <f>(E18-E15-F15)/2</f>
        <v>139</v>
      </c>
      <c r="G17" s="23"/>
      <c r="H17" s="48">
        <f>(G18-G15-H15)/2</f>
        <v>719.5</v>
      </c>
      <c r="I17" s="29">
        <f t="shared" si="6"/>
        <v>974.5</v>
      </c>
      <c r="J17" s="29">
        <v>1152</v>
      </c>
      <c r="L17" s="55"/>
      <c r="M17" s="48">
        <f>(L18-L15-M15)/2</f>
        <v>30</v>
      </c>
      <c r="N17" s="55">
        <v>58.37</v>
      </c>
    </row>
    <row r="18" spans="1:14" x14ac:dyDescent="0.25">
      <c r="A18" s="46">
        <v>45306</v>
      </c>
      <c r="B18" s="28">
        <f>J18+N18-I18</f>
        <v>249.1400000000001</v>
      </c>
      <c r="C18" s="21">
        <v>98910</v>
      </c>
      <c r="D18" s="37">
        <f t="shared" ref="D18:D21" si="14">C19-C18</f>
        <v>113</v>
      </c>
      <c r="E18" s="21">
        <v>89134</v>
      </c>
      <c r="F18" s="37">
        <f t="shared" ref="F18:F21" si="15">E19-E18</f>
        <v>131</v>
      </c>
      <c r="G18" s="21">
        <v>899119</v>
      </c>
      <c r="H18" s="37">
        <f t="shared" ref="H18:H21" si="16">G19-G18</f>
        <v>743</v>
      </c>
      <c r="I18" s="28">
        <f t="shared" ref="I18" si="17">D18+F18+H18</f>
        <v>987</v>
      </c>
      <c r="J18" s="28">
        <v>1184</v>
      </c>
      <c r="L18" s="19">
        <v>77901</v>
      </c>
      <c r="M18" s="37">
        <f t="shared" ref="M18:M21" si="18">L19-L18</f>
        <v>52</v>
      </c>
      <c r="N18" s="19">
        <v>52.14</v>
      </c>
    </row>
    <row r="19" spans="1:14" x14ac:dyDescent="0.25">
      <c r="A19" s="46">
        <v>45307</v>
      </c>
      <c r="B19" s="28">
        <f>J19+N19-I19</f>
        <v>208.07999999999993</v>
      </c>
      <c r="C19" s="21">
        <v>99023</v>
      </c>
      <c r="D19" s="37">
        <f t="shared" si="14"/>
        <v>109</v>
      </c>
      <c r="E19" s="21">
        <v>89265</v>
      </c>
      <c r="F19" s="37">
        <f t="shared" si="15"/>
        <v>142</v>
      </c>
      <c r="G19" s="21">
        <v>899862</v>
      </c>
      <c r="H19" s="37">
        <f t="shared" si="16"/>
        <v>794</v>
      </c>
      <c r="I19" s="28">
        <f t="shared" si="6"/>
        <v>1045</v>
      </c>
      <c r="J19" s="28">
        <v>1166</v>
      </c>
      <c r="K19" s="30"/>
      <c r="L19" s="19">
        <v>77953</v>
      </c>
      <c r="M19" s="37">
        <f t="shared" si="18"/>
        <v>87</v>
      </c>
      <c r="N19" s="19">
        <v>87.08</v>
      </c>
    </row>
    <row r="20" spans="1:14" x14ac:dyDescent="0.25">
      <c r="A20" s="46">
        <v>45308</v>
      </c>
      <c r="B20" s="28">
        <f t="shared" ref="B20:B22" si="19">J20+N20-I20</f>
        <v>291.91000000000008</v>
      </c>
      <c r="C20" s="21">
        <v>99132</v>
      </c>
      <c r="D20" s="37">
        <f t="shared" si="14"/>
        <v>119</v>
      </c>
      <c r="E20" s="21">
        <v>89407</v>
      </c>
      <c r="F20" s="37">
        <f t="shared" si="15"/>
        <v>141</v>
      </c>
      <c r="G20" s="21">
        <v>900656</v>
      </c>
      <c r="H20" s="37">
        <f t="shared" si="16"/>
        <v>694</v>
      </c>
      <c r="I20" s="28">
        <f t="shared" si="6"/>
        <v>954</v>
      </c>
      <c r="J20" s="28">
        <v>1192</v>
      </c>
      <c r="K20" s="30"/>
      <c r="L20" s="19">
        <v>78040</v>
      </c>
      <c r="M20" s="37">
        <f t="shared" si="18"/>
        <v>54</v>
      </c>
      <c r="N20" s="19">
        <v>53.91</v>
      </c>
    </row>
    <row r="21" spans="1:14" x14ac:dyDescent="0.25">
      <c r="A21" s="46">
        <v>45309</v>
      </c>
      <c r="B21" s="28">
        <f t="shared" si="19"/>
        <v>216.88000000000011</v>
      </c>
      <c r="C21" s="21">
        <v>99251</v>
      </c>
      <c r="D21" s="37">
        <f t="shared" si="14"/>
        <v>111</v>
      </c>
      <c r="E21" s="21">
        <v>89548</v>
      </c>
      <c r="F21" s="37">
        <f t="shared" si="15"/>
        <v>144</v>
      </c>
      <c r="G21" s="21">
        <v>901350</v>
      </c>
      <c r="H21" s="37">
        <f t="shared" si="16"/>
        <v>682</v>
      </c>
      <c r="I21" s="28">
        <f t="shared" si="6"/>
        <v>937</v>
      </c>
      <c r="J21" s="28">
        <v>1119</v>
      </c>
      <c r="K21" s="30"/>
      <c r="L21" s="19">
        <v>78094</v>
      </c>
      <c r="M21" s="37">
        <f t="shared" si="18"/>
        <v>35</v>
      </c>
      <c r="N21" s="19">
        <v>34.880000000000003</v>
      </c>
    </row>
    <row r="22" spans="1:14" x14ac:dyDescent="0.25">
      <c r="A22" s="46">
        <v>45310</v>
      </c>
      <c r="B22" s="28">
        <f t="shared" si="19"/>
        <v>288.54999999999995</v>
      </c>
      <c r="C22" s="21">
        <v>99362</v>
      </c>
      <c r="D22" s="28">
        <f>D21</f>
        <v>111</v>
      </c>
      <c r="E22" s="21">
        <v>89692</v>
      </c>
      <c r="F22" s="28">
        <f>F21</f>
        <v>144</v>
      </c>
      <c r="G22" s="21">
        <v>902032</v>
      </c>
      <c r="H22" s="28">
        <f>H21</f>
        <v>682</v>
      </c>
      <c r="I22" s="28">
        <f t="shared" si="6"/>
        <v>937</v>
      </c>
      <c r="J22" s="28">
        <v>1148</v>
      </c>
      <c r="K22" s="30"/>
      <c r="L22" s="19">
        <v>78129</v>
      </c>
      <c r="M22" s="28">
        <f>M21</f>
        <v>35</v>
      </c>
      <c r="N22" s="19">
        <v>77.55</v>
      </c>
    </row>
    <row r="23" spans="1:14" x14ac:dyDescent="0.25">
      <c r="A23" s="49">
        <v>45311</v>
      </c>
      <c r="B23" s="29">
        <f>J23+N23-I23</f>
        <v>197.11999999999989</v>
      </c>
      <c r="C23" s="23"/>
      <c r="D23" s="48">
        <f>(C25-C22-D22)/2</f>
        <v>115.5</v>
      </c>
      <c r="E23" s="23"/>
      <c r="F23" s="48">
        <f>(E25-E22-F22)/2</f>
        <v>140</v>
      </c>
      <c r="G23" s="23"/>
      <c r="H23" s="48">
        <f>(G25-G22-H22)/2</f>
        <v>780</v>
      </c>
      <c r="I23" s="29">
        <f t="shared" ref="I23" si="20">D23+F23+H23</f>
        <v>1035.5</v>
      </c>
      <c r="J23" s="29">
        <v>1128</v>
      </c>
      <c r="L23" s="55"/>
      <c r="M23" s="48">
        <f>(L25-L22-M22)/2</f>
        <v>128.5</v>
      </c>
      <c r="N23" s="55">
        <v>104.62</v>
      </c>
    </row>
    <row r="24" spans="1:14" x14ac:dyDescent="0.25">
      <c r="A24" s="49">
        <v>45312</v>
      </c>
      <c r="B24" s="29">
        <f>J24+N24-I24</f>
        <v>207.67000000000007</v>
      </c>
      <c r="C24" s="23"/>
      <c r="D24" s="48">
        <f>(C25-C22-D22)/2</f>
        <v>115.5</v>
      </c>
      <c r="E24" s="23"/>
      <c r="F24" s="48">
        <f>(E25-E22-F22)/2</f>
        <v>140</v>
      </c>
      <c r="G24" s="23"/>
      <c r="H24" s="48">
        <f>(G25-G22-H22)/2</f>
        <v>780</v>
      </c>
      <c r="I24" s="29">
        <f t="shared" si="6"/>
        <v>1035.5</v>
      </c>
      <c r="J24" s="29">
        <v>1134</v>
      </c>
      <c r="L24" s="55"/>
      <c r="M24" s="48">
        <f>(L25-L22-M22)/2</f>
        <v>128.5</v>
      </c>
      <c r="N24" s="55">
        <v>109.17</v>
      </c>
    </row>
    <row r="25" spans="1:14" x14ac:dyDescent="0.25">
      <c r="A25" s="46">
        <v>45313</v>
      </c>
      <c r="B25" s="28">
        <f>J25+N25-I25</f>
        <v>256.41000000000008</v>
      </c>
      <c r="C25" s="21">
        <v>99704</v>
      </c>
      <c r="D25" s="37">
        <f t="shared" ref="D25:D28" si="21">C26-C25</f>
        <v>114</v>
      </c>
      <c r="E25" s="21">
        <v>90116</v>
      </c>
      <c r="F25" s="37">
        <f t="shared" ref="F25:F28" si="22">E26-E25</f>
        <v>169</v>
      </c>
      <c r="G25" s="21">
        <v>904274</v>
      </c>
      <c r="H25" s="37">
        <f t="shared" ref="H25:H28" si="23">G26-G25</f>
        <v>712</v>
      </c>
      <c r="I25" s="28">
        <f t="shared" ref="I25" si="24">D25+F25+H25</f>
        <v>995</v>
      </c>
      <c r="J25" s="28">
        <v>1170</v>
      </c>
      <c r="L25" s="19">
        <v>78421</v>
      </c>
      <c r="M25" s="37">
        <f t="shared" ref="M25:M28" si="25">L26-L25</f>
        <v>82</v>
      </c>
      <c r="N25" s="19">
        <v>81.41</v>
      </c>
    </row>
    <row r="26" spans="1:14" x14ac:dyDescent="0.25">
      <c r="A26" s="46">
        <v>45314</v>
      </c>
      <c r="B26" s="28">
        <f>J26+N26-I26</f>
        <v>229.6400000000001</v>
      </c>
      <c r="C26" s="21">
        <v>99818</v>
      </c>
      <c r="D26" s="37">
        <f t="shared" si="21"/>
        <v>116</v>
      </c>
      <c r="E26" s="21">
        <v>90285</v>
      </c>
      <c r="F26" s="37">
        <f t="shared" si="22"/>
        <v>169</v>
      </c>
      <c r="G26" s="21">
        <v>904986</v>
      </c>
      <c r="H26" s="37">
        <f t="shared" si="23"/>
        <v>706</v>
      </c>
      <c r="I26" s="28">
        <f t="shared" si="6"/>
        <v>991</v>
      </c>
      <c r="J26" s="28">
        <v>1158</v>
      </c>
      <c r="L26" s="19">
        <v>78503</v>
      </c>
      <c r="M26" s="37">
        <f t="shared" si="25"/>
        <v>62</v>
      </c>
      <c r="N26" s="19">
        <v>62.64</v>
      </c>
    </row>
    <row r="27" spans="1:14" x14ac:dyDescent="0.25">
      <c r="A27" s="46">
        <v>45315</v>
      </c>
      <c r="B27" s="28">
        <f t="shared" ref="B27:B29" si="26">J27+N27-I27</f>
        <v>257.5</v>
      </c>
      <c r="C27" s="21">
        <v>99934</v>
      </c>
      <c r="D27" s="37">
        <v>121</v>
      </c>
      <c r="E27" s="21">
        <v>90454</v>
      </c>
      <c r="F27" s="37">
        <f t="shared" si="22"/>
        <v>173</v>
      </c>
      <c r="G27" s="21">
        <v>905692</v>
      </c>
      <c r="H27" s="37">
        <f t="shared" si="23"/>
        <v>645</v>
      </c>
      <c r="I27" s="28">
        <f t="shared" si="6"/>
        <v>939</v>
      </c>
      <c r="J27" s="28">
        <v>1135</v>
      </c>
      <c r="L27" s="19">
        <v>78565</v>
      </c>
      <c r="M27" s="37">
        <f t="shared" si="25"/>
        <v>62</v>
      </c>
      <c r="N27" s="19">
        <v>61.5</v>
      </c>
    </row>
    <row r="28" spans="1:14" x14ac:dyDescent="0.25">
      <c r="A28" s="46">
        <v>45316</v>
      </c>
      <c r="B28" s="28">
        <f t="shared" si="26"/>
        <v>228.33999999999992</v>
      </c>
      <c r="C28" s="21">
        <v>55</v>
      </c>
      <c r="D28" s="37">
        <f t="shared" si="21"/>
        <v>117</v>
      </c>
      <c r="E28" s="21">
        <v>90627</v>
      </c>
      <c r="F28" s="37">
        <f t="shared" si="22"/>
        <v>175</v>
      </c>
      <c r="G28" s="21">
        <v>906337</v>
      </c>
      <c r="H28" s="37">
        <f t="shared" si="23"/>
        <v>699</v>
      </c>
      <c r="I28" s="28">
        <f t="shared" si="6"/>
        <v>991</v>
      </c>
      <c r="J28" s="28">
        <v>1109</v>
      </c>
      <c r="L28" s="19">
        <v>78627</v>
      </c>
      <c r="M28" s="37">
        <f t="shared" si="25"/>
        <v>110</v>
      </c>
      <c r="N28" s="19">
        <v>110.34</v>
      </c>
    </row>
    <row r="29" spans="1:14" x14ac:dyDescent="0.25">
      <c r="A29" s="46">
        <v>45317</v>
      </c>
      <c r="B29" s="28">
        <f t="shared" si="26"/>
        <v>158.09999999999991</v>
      </c>
      <c r="C29" s="21">
        <v>172</v>
      </c>
      <c r="D29" s="28">
        <f>D28</f>
        <v>117</v>
      </c>
      <c r="E29" s="21">
        <v>90802</v>
      </c>
      <c r="F29" s="28">
        <f>F28</f>
        <v>175</v>
      </c>
      <c r="G29" s="21">
        <v>907036</v>
      </c>
      <c r="H29" s="28">
        <f>H28</f>
        <v>699</v>
      </c>
      <c r="I29" s="28">
        <f t="shared" si="6"/>
        <v>991</v>
      </c>
      <c r="J29" s="28">
        <v>1095</v>
      </c>
      <c r="L29" s="19">
        <v>78737</v>
      </c>
      <c r="M29" s="28">
        <f>M28</f>
        <v>110</v>
      </c>
      <c r="N29" s="19">
        <v>54.1</v>
      </c>
    </row>
    <row r="30" spans="1:14" x14ac:dyDescent="0.25">
      <c r="A30" s="49">
        <v>45318</v>
      </c>
      <c r="B30" s="29">
        <f>J30+N30-I30</f>
        <v>252.28999999999996</v>
      </c>
      <c r="C30" s="23"/>
      <c r="D30" s="48">
        <f>(C32-C29-D29)/2</f>
        <v>121.5</v>
      </c>
      <c r="E30" s="23"/>
      <c r="F30" s="48">
        <f>(E32-E29-F29)/2</f>
        <v>164.5</v>
      </c>
      <c r="G30" s="23"/>
      <c r="H30" s="48">
        <f>(G32-G29-H29)/2</f>
        <v>659.5</v>
      </c>
      <c r="I30" s="29">
        <f t="shared" ref="I30:I32" si="27">D30+F30+H30</f>
        <v>945.5</v>
      </c>
      <c r="J30" s="29">
        <v>1132</v>
      </c>
      <c r="L30" s="55"/>
      <c r="M30" s="48">
        <f>(L32-L29-M29)/2</f>
        <v>68</v>
      </c>
      <c r="N30" s="55">
        <v>65.790000000000006</v>
      </c>
    </row>
    <row r="31" spans="1:14" x14ac:dyDescent="0.25">
      <c r="A31" s="49">
        <v>45319</v>
      </c>
      <c r="B31" s="29">
        <f>J31+N31-I31</f>
        <v>259.07999999999993</v>
      </c>
      <c r="C31" s="23"/>
      <c r="D31" s="48">
        <f>(C32-C29-D29)/2</f>
        <v>121.5</v>
      </c>
      <c r="E31" s="23"/>
      <c r="F31" s="48">
        <f>(E32-E29-F29)/2</f>
        <v>164.5</v>
      </c>
      <c r="G31" s="23"/>
      <c r="H31" s="48">
        <f>(G32-G29-H29)/2</f>
        <v>659.5</v>
      </c>
      <c r="I31" s="29">
        <f t="shared" ref="I31" si="28">D31+F31+H31</f>
        <v>945.5</v>
      </c>
      <c r="J31" s="29">
        <v>1078</v>
      </c>
      <c r="L31" s="55"/>
      <c r="M31" s="48">
        <v>93.91</v>
      </c>
      <c r="N31" s="55">
        <v>126.58</v>
      </c>
    </row>
    <row r="32" spans="1:14" x14ac:dyDescent="0.25">
      <c r="A32" s="46">
        <v>45320</v>
      </c>
      <c r="B32" s="28">
        <f>J32+N32-I32</f>
        <v>-839.67</v>
      </c>
      <c r="C32" s="21">
        <v>532</v>
      </c>
      <c r="D32" s="37">
        <f t="shared" ref="D32:D34" si="29">C33-C32</f>
        <v>124</v>
      </c>
      <c r="E32" s="21">
        <v>91306</v>
      </c>
      <c r="F32" s="37">
        <f t="shared" ref="F32:F34" si="30">E33-E32</f>
        <v>166</v>
      </c>
      <c r="G32" s="21">
        <v>909054</v>
      </c>
      <c r="H32" s="37">
        <f t="shared" ref="H32:H34" si="31">G33-G32</f>
        <v>677</v>
      </c>
      <c r="I32" s="37">
        <f t="shared" si="27"/>
        <v>967</v>
      </c>
      <c r="J32" s="28"/>
      <c r="L32" s="19">
        <v>78983</v>
      </c>
      <c r="M32" s="37">
        <f t="shared" ref="M32:M34" si="32">L33-L32</f>
        <v>128</v>
      </c>
      <c r="N32" s="19">
        <v>127.33</v>
      </c>
    </row>
    <row r="33" spans="1:14" x14ac:dyDescent="0.25">
      <c r="A33" s="46">
        <v>45321</v>
      </c>
      <c r="B33" s="28">
        <f>J33+N33-I33</f>
        <v>-857.44</v>
      </c>
      <c r="C33" s="21">
        <v>656</v>
      </c>
      <c r="D33" s="37">
        <f t="shared" si="29"/>
        <v>123</v>
      </c>
      <c r="E33" s="21">
        <v>91472</v>
      </c>
      <c r="F33" s="37">
        <f t="shared" si="30"/>
        <v>168</v>
      </c>
      <c r="G33" s="21">
        <v>909731</v>
      </c>
      <c r="H33" s="37">
        <f t="shared" si="31"/>
        <v>697</v>
      </c>
      <c r="I33" s="37">
        <f t="shared" si="6"/>
        <v>988</v>
      </c>
      <c r="J33" s="28"/>
      <c r="L33" s="19">
        <v>79111</v>
      </c>
      <c r="M33" s="37">
        <f t="shared" si="32"/>
        <v>131</v>
      </c>
      <c r="N33" s="19">
        <v>130.56</v>
      </c>
    </row>
    <row r="34" spans="1:14" x14ac:dyDescent="0.25">
      <c r="A34" s="46">
        <v>45322</v>
      </c>
      <c r="B34" s="28">
        <f t="shared" ref="B34" si="33">J34+N34-I34</f>
        <v>-945.31</v>
      </c>
      <c r="C34" s="21">
        <v>779</v>
      </c>
      <c r="D34" s="37">
        <f t="shared" si="29"/>
        <v>126</v>
      </c>
      <c r="E34" s="21">
        <v>91640</v>
      </c>
      <c r="F34" s="37">
        <f t="shared" si="30"/>
        <v>170</v>
      </c>
      <c r="G34" s="21">
        <v>910428</v>
      </c>
      <c r="H34" s="37">
        <f t="shared" si="31"/>
        <v>685</v>
      </c>
      <c r="I34" s="37">
        <f t="shared" si="6"/>
        <v>981</v>
      </c>
      <c r="J34" s="28"/>
      <c r="L34" s="19">
        <v>79242</v>
      </c>
      <c r="M34" s="37">
        <f t="shared" si="32"/>
        <v>36</v>
      </c>
      <c r="N34" s="19">
        <v>35.69</v>
      </c>
    </row>
    <row r="35" spans="1:14" x14ac:dyDescent="0.25">
      <c r="A35" s="46">
        <v>45323</v>
      </c>
      <c r="B35" s="46"/>
      <c r="C35" s="21">
        <v>905</v>
      </c>
      <c r="D35" s="37"/>
      <c r="E35" s="21">
        <v>91810</v>
      </c>
      <c r="F35" s="21"/>
      <c r="G35" s="21">
        <v>911113</v>
      </c>
      <c r="H35" s="21"/>
      <c r="I35" s="37"/>
      <c r="J35" s="21"/>
      <c r="L35" s="52">
        <v>79278</v>
      </c>
      <c r="M35" s="54"/>
      <c r="N35" s="54"/>
    </row>
    <row r="36" spans="1:14" ht="15.75" thickBot="1" x14ac:dyDescent="0.3">
      <c r="A36" s="41" t="s">
        <v>16</v>
      </c>
      <c r="B36" s="73"/>
      <c r="C36" s="42"/>
      <c r="D36" s="43">
        <f>SUM(D4:D35)</f>
        <v>3652</v>
      </c>
      <c r="E36" s="42"/>
      <c r="F36" s="43">
        <f>SUM(F4:F35)</f>
        <v>4534</v>
      </c>
      <c r="G36" s="44"/>
      <c r="H36" s="43">
        <f>SUM(H4:H35)</f>
        <v>22400</v>
      </c>
      <c r="I36" s="45">
        <f>SUM(I4:I34)</f>
        <v>30586</v>
      </c>
      <c r="J36" s="43">
        <f>SUM(J4:J35)</f>
        <v>32631</v>
      </c>
      <c r="L36" s="53"/>
      <c r="M36" s="50">
        <f>SUM(M3:M33)</f>
        <v>2016.91</v>
      </c>
      <c r="N36" s="69">
        <f>SUM(N4:N35)</f>
        <v>2016.9099999999999</v>
      </c>
    </row>
    <row r="37" spans="1:14" x14ac:dyDescent="0.25">
      <c r="I37">
        <f>I36/16</f>
        <v>1911.625</v>
      </c>
      <c r="J37">
        <f>J36/31</f>
        <v>1052.6129032258063</v>
      </c>
    </row>
  </sheetData>
  <mergeCells count="7">
    <mergeCell ref="A1:R1"/>
    <mergeCell ref="A2:A3"/>
    <mergeCell ref="C2:D2"/>
    <mergeCell ref="E2:F2"/>
    <mergeCell ref="G2:H2"/>
    <mergeCell ref="I2:J2"/>
    <mergeCell ref="L2:M2"/>
  </mergeCells>
  <pageMargins left="0.7" right="0.7" top="0.78740157499999996" bottom="0.78740157499999996" header="0.3" footer="0.3"/>
  <pageSetup paperSize="9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  <drawing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  <drawing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U14" sqref="U14"/>
    </sheetView>
  </sheetViews>
  <sheetFormatPr defaultRowHeight="15" x14ac:dyDescent="0.25"/>
  <sheetData/>
  <pageMargins left="0.7" right="0.7" top="0.78740157499999996" bottom="0.78740157499999996" header="0.3" footer="0.3"/>
  <drawing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  <drawing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sqref="A1:XFD1048576"/>
    </sheetView>
  </sheetViews>
  <sheetFormatPr defaultRowHeight="15" x14ac:dyDescent="0.25"/>
  <sheetData/>
  <pageMargins left="0.7" right="0.7" top="0.78740157499999996" bottom="0.78740157499999996" header="0.3" footer="0.3"/>
  <drawing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sqref="A1:XFD1048576"/>
    </sheetView>
  </sheetViews>
  <sheetFormatPr defaultRowHeight="15" x14ac:dyDescent="0.25"/>
  <sheetData/>
  <pageMargins left="0.7" right="0.7" top="0.78740157499999996" bottom="0.78740157499999996" header="0.3" footer="0.3"/>
  <drawing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  <drawing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6"/>
  <sheetViews>
    <sheetView topLeftCell="A2" workbookViewId="0">
      <selection activeCell="I4" sqref="I4"/>
    </sheetView>
  </sheetViews>
  <sheetFormatPr defaultRowHeight="15" x14ac:dyDescent="0.25"/>
  <cols>
    <col min="1" max="2" width="11.28515625" customWidth="1"/>
    <col min="9" max="9" width="9.140625" customWidth="1"/>
    <col min="14" max="14" width="14.140625" customWidth="1"/>
  </cols>
  <sheetData>
    <row r="1" spans="1:18" ht="15.75" thickBot="1" x14ac:dyDescent="0.3">
      <c r="A1" s="113" t="s">
        <v>110</v>
      </c>
      <c r="B1" s="114"/>
      <c r="C1" s="114"/>
      <c r="D1" s="114"/>
      <c r="E1" s="114"/>
      <c r="F1" s="114"/>
      <c r="G1" s="114"/>
      <c r="H1" s="114"/>
      <c r="I1" s="114"/>
      <c r="J1" s="114"/>
      <c r="K1" s="114"/>
      <c r="L1" s="114"/>
      <c r="M1" s="114"/>
      <c r="N1" s="114"/>
      <c r="O1" s="114"/>
      <c r="P1" s="114"/>
      <c r="Q1" s="114"/>
      <c r="R1" s="114"/>
    </row>
    <row r="2" spans="1:18" ht="15.75" thickBot="1" x14ac:dyDescent="0.3">
      <c r="A2" s="115" t="s">
        <v>72</v>
      </c>
      <c r="B2" s="71" t="s">
        <v>107</v>
      </c>
      <c r="C2" s="117" t="s">
        <v>74</v>
      </c>
      <c r="D2" s="118"/>
      <c r="E2" s="117" t="s">
        <v>75</v>
      </c>
      <c r="F2" s="118"/>
      <c r="G2" s="119" t="s">
        <v>77</v>
      </c>
      <c r="H2" s="112"/>
      <c r="I2" s="119" t="s">
        <v>76</v>
      </c>
      <c r="J2" s="112"/>
      <c r="L2" s="120" t="s">
        <v>87</v>
      </c>
      <c r="M2" s="121"/>
      <c r="N2" s="17" t="s">
        <v>87</v>
      </c>
    </row>
    <row r="3" spans="1:18" ht="15.75" thickBot="1" x14ac:dyDescent="0.3">
      <c r="A3" s="116"/>
      <c r="B3" s="72" t="s">
        <v>108</v>
      </c>
      <c r="C3" s="38" t="s">
        <v>73</v>
      </c>
      <c r="D3" s="39" t="s">
        <v>5</v>
      </c>
      <c r="E3" s="39" t="s">
        <v>73</v>
      </c>
      <c r="F3" s="39" t="s">
        <v>5</v>
      </c>
      <c r="G3" s="20" t="s">
        <v>73</v>
      </c>
      <c r="H3" s="40" t="s">
        <v>5</v>
      </c>
      <c r="I3" s="20" t="s">
        <v>73</v>
      </c>
      <c r="J3" s="40" t="s">
        <v>5</v>
      </c>
      <c r="L3" s="51" t="s">
        <v>105</v>
      </c>
      <c r="M3" s="27" t="s">
        <v>89</v>
      </c>
      <c r="N3" s="70" t="s">
        <v>106</v>
      </c>
    </row>
    <row r="4" spans="1:18" ht="15.75" thickTop="1" x14ac:dyDescent="0.25">
      <c r="A4" s="46">
        <v>45323</v>
      </c>
      <c r="B4" s="28">
        <f t="shared" ref="B4:B5" si="0">J4+N4-I4</f>
        <v>250.84999999999991</v>
      </c>
      <c r="C4" s="21">
        <f>ST.I_24!C35</f>
        <v>905</v>
      </c>
      <c r="D4" s="37">
        <f t="shared" ref="D4" si="1">C5-C4</f>
        <v>124</v>
      </c>
      <c r="E4" s="21">
        <f>ST.I_24!E35</f>
        <v>91810</v>
      </c>
      <c r="F4" s="37">
        <f t="shared" ref="F4" si="2">E5-E4</f>
        <v>166</v>
      </c>
      <c r="G4" s="21">
        <f>ST.I_24!G35</f>
        <v>911113</v>
      </c>
      <c r="H4" s="37">
        <f t="shared" ref="H4" si="3">G5-G4</f>
        <v>652</v>
      </c>
      <c r="I4" s="28">
        <f t="shared" ref="I4:I19" si="4">D4+F4+H4</f>
        <v>942</v>
      </c>
      <c r="J4" s="21">
        <v>1157</v>
      </c>
      <c r="K4" s="56"/>
      <c r="L4" s="21">
        <f>ST.I_24!L35</f>
        <v>79278</v>
      </c>
      <c r="M4" s="37">
        <f t="shared" ref="M4" si="5">L5-L4</f>
        <v>35</v>
      </c>
      <c r="N4" s="74">
        <v>35.85</v>
      </c>
    </row>
    <row r="5" spans="1:18" x14ac:dyDescent="0.25">
      <c r="A5" s="46">
        <v>45324</v>
      </c>
      <c r="B5" s="28">
        <f t="shared" si="0"/>
        <v>257.6099999999999</v>
      </c>
      <c r="C5" s="21">
        <v>1029</v>
      </c>
      <c r="D5" s="28">
        <f>D4</f>
        <v>124</v>
      </c>
      <c r="E5" s="21">
        <v>91976</v>
      </c>
      <c r="F5" s="28">
        <f>F4</f>
        <v>166</v>
      </c>
      <c r="G5" s="21">
        <v>911765</v>
      </c>
      <c r="H5" s="28">
        <f>H4</f>
        <v>652</v>
      </c>
      <c r="I5" s="28">
        <f t="shared" si="4"/>
        <v>942</v>
      </c>
      <c r="J5" s="28">
        <v>1106</v>
      </c>
      <c r="L5" s="21">
        <v>79313</v>
      </c>
      <c r="M5" s="28">
        <f>M4</f>
        <v>35</v>
      </c>
      <c r="N5" s="19">
        <v>93.61</v>
      </c>
    </row>
    <row r="6" spans="1:18" x14ac:dyDescent="0.25">
      <c r="A6" s="46">
        <v>45325</v>
      </c>
      <c r="B6" s="29">
        <f>J6+N6-I6</f>
        <v>236.31999999999994</v>
      </c>
      <c r="C6" s="23"/>
      <c r="D6" s="48">
        <f>(C8-C5-D5)/2</f>
        <v>181.5</v>
      </c>
      <c r="E6" s="23"/>
      <c r="F6" s="48">
        <f>(E8-E5-F5)/2</f>
        <v>173</v>
      </c>
      <c r="G6" s="23"/>
      <c r="H6" s="48">
        <f>(G8-G5-H5)/2</f>
        <v>545.5</v>
      </c>
      <c r="I6" s="29">
        <f t="shared" si="4"/>
        <v>900</v>
      </c>
      <c r="J6" s="29">
        <v>1098</v>
      </c>
      <c r="L6" s="23"/>
      <c r="M6" s="48">
        <f>(L8-L5-M5)/2</f>
        <v>76</v>
      </c>
      <c r="N6" s="55">
        <v>38.32</v>
      </c>
    </row>
    <row r="7" spans="1:18" x14ac:dyDescent="0.25">
      <c r="A7" s="46">
        <v>45326</v>
      </c>
      <c r="B7" s="29">
        <f>J7+N7-I7</f>
        <v>224.17000000000007</v>
      </c>
      <c r="C7" s="23"/>
      <c r="D7" s="48">
        <f>(C8-C5-D5)/2</f>
        <v>181.5</v>
      </c>
      <c r="E7" s="23"/>
      <c r="F7" s="48">
        <f>(E8-E5-F5)/2</f>
        <v>173</v>
      </c>
      <c r="G7" s="23"/>
      <c r="H7" s="48">
        <f>(G8-G5-H5)/2</f>
        <v>545.5</v>
      </c>
      <c r="I7" s="29">
        <f t="shared" si="4"/>
        <v>900</v>
      </c>
      <c r="J7" s="29">
        <v>1069</v>
      </c>
      <c r="L7" s="23"/>
      <c r="M7" s="48">
        <f>(L8-L5-M5)/2</f>
        <v>76</v>
      </c>
      <c r="N7" s="55">
        <v>55.17</v>
      </c>
    </row>
    <row r="8" spans="1:18" x14ac:dyDescent="0.25">
      <c r="A8" s="46">
        <v>45327</v>
      </c>
      <c r="B8" s="28">
        <f>J8+N8-I8</f>
        <v>228.18000000000006</v>
      </c>
      <c r="C8" s="21">
        <v>1516</v>
      </c>
      <c r="D8" s="37">
        <f t="shared" ref="D8:D11" si="6">C9-C8</f>
        <v>174</v>
      </c>
      <c r="E8" s="21">
        <v>92488</v>
      </c>
      <c r="F8" s="37">
        <f t="shared" ref="F8:F11" si="7">E9-E8</f>
        <v>165</v>
      </c>
      <c r="G8" s="21">
        <v>913508</v>
      </c>
      <c r="H8" s="37">
        <f t="shared" ref="H8:H11" si="8">G9-G8</f>
        <v>590</v>
      </c>
      <c r="I8" s="28">
        <f t="shared" si="4"/>
        <v>929</v>
      </c>
      <c r="J8" s="28">
        <v>1087</v>
      </c>
      <c r="L8" s="21">
        <v>79500</v>
      </c>
      <c r="M8" s="37">
        <f t="shared" ref="M8:M11" si="9">L9-L8</f>
        <v>70</v>
      </c>
      <c r="N8" s="19">
        <v>70.180000000000007</v>
      </c>
    </row>
    <row r="9" spans="1:18" x14ac:dyDescent="0.25">
      <c r="A9" s="46">
        <v>45328</v>
      </c>
      <c r="B9" s="28">
        <f>J9+N9-I9</f>
        <v>240.27999999999997</v>
      </c>
      <c r="C9" s="21">
        <v>1690</v>
      </c>
      <c r="D9" s="37">
        <f t="shared" si="6"/>
        <v>158</v>
      </c>
      <c r="E9" s="21">
        <v>92653</v>
      </c>
      <c r="F9" s="37">
        <f t="shared" si="7"/>
        <v>176</v>
      </c>
      <c r="G9" s="21">
        <v>914098</v>
      </c>
      <c r="H9" s="37">
        <f t="shared" si="8"/>
        <v>602</v>
      </c>
      <c r="I9" s="28">
        <f t="shared" si="4"/>
        <v>936</v>
      </c>
      <c r="J9" s="28">
        <v>1058</v>
      </c>
      <c r="L9" s="21">
        <v>79570</v>
      </c>
      <c r="M9" s="37">
        <f t="shared" si="9"/>
        <v>119</v>
      </c>
      <c r="N9" s="19">
        <v>118.28</v>
      </c>
    </row>
    <row r="10" spans="1:18" x14ac:dyDescent="0.25">
      <c r="A10" s="46">
        <v>45329</v>
      </c>
      <c r="B10" s="28">
        <f t="shared" ref="B10:B12" si="10">J10+N10-I10</f>
        <v>213.42000000000007</v>
      </c>
      <c r="C10" s="21">
        <v>1848</v>
      </c>
      <c r="D10" s="37">
        <f t="shared" si="6"/>
        <v>169</v>
      </c>
      <c r="E10" s="21">
        <v>92829</v>
      </c>
      <c r="F10" s="37">
        <f t="shared" si="7"/>
        <v>174</v>
      </c>
      <c r="G10" s="21">
        <v>914700</v>
      </c>
      <c r="H10" s="37">
        <f t="shared" si="8"/>
        <v>609</v>
      </c>
      <c r="I10" s="28">
        <f t="shared" si="4"/>
        <v>952</v>
      </c>
      <c r="J10" s="28">
        <v>1105</v>
      </c>
      <c r="L10" s="21">
        <v>79689</v>
      </c>
      <c r="M10" s="37">
        <f t="shared" si="9"/>
        <v>60</v>
      </c>
      <c r="N10" s="19">
        <v>60.42</v>
      </c>
    </row>
    <row r="11" spans="1:18" x14ac:dyDescent="0.25">
      <c r="A11" s="46">
        <v>45330</v>
      </c>
      <c r="B11" s="28">
        <f t="shared" si="10"/>
        <v>294.33999999999992</v>
      </c>
      <c r="C11" s="21">
        <v>2017</v>
      </c>
      <c r="D11" s="37">
        <f t="shared" si="6"/>
        <v>151</v>
      </c>
      <c r="E11" s="21">
        <v>93003</v>
      </c>
      <c r="F11" s="37">
        <f t="shared" si="7"/>
        <v>165</v>
      </c>
      <c r="G11" s="21">
        <v>915309</v>
      </c>
      <c r="H11" s="37">
        <f t="shared" si="8"/>
        <v>531</v>
      </c>
      <c r="I11" s="28">
        <f t="shared" si="4"/>
        <v>847</v>
      </c>
      <c r="J11" s="28">
        <v>1091</v>
      </c>
      <c r="L11" s="21">
        <v>79749</v>
      </c>
      <c r="M11" s="37">
        <f t="shared" si="9"/>
        <v>50</v>
      </c>
      <c r="N11" s="19">
        <v>50.34</v>
      </c>
    </row>
    <row r="12" spans="1:18" x14ac:dyDescent="0.25">
      <c r="A12" s="46">
        <v>45331</v>
      </c>
      <c r="B12" s="28">
        <f t="shared" si="10"/>
        <v>250.84999999999991</v>
      </c>
      <c r="C12" s="21">
        <v>2168</v>
      </c>
      <c r="D12" s="28">
        <f>D11</f>
        <v>151</v>
      </c>
      <c r="E12" s="21">
        <v>93168</v>
      </c>
      <c r="F12" s="28">
        <f>F11</f>
        <v>165</v>
      </c>
      <c r="G12" s="21">
        <v>915840</v>
      </c>
      <c r="H12" s="28">
        <f>H11</f>
        <v>531</v>
      </c>
      <c r="I12" s="28">
        <f t="shared" si="4"/>
        <v>847</v>
      </c>
      <c r="J12" s="28">
        <v>1027</v>
      </c>
      <c r="L12" s="21">
        <v>79799</v>
      </c>
      <c r="M12" s="28">
        <f>M11</f>
        <v>50</v>
      </c>
      <c r="N12" s="19">
        <v>70.849999999999994</v>
      </c>
    </row>
    <row r="13" spans="1:18" x14ac:dyDescent="0.25">
      <c r="A13" s="46">
        <v>45332</v>
      </c>
      <c r="B13" s="29">
        <f>J13+N13-I13</f>
        <v>232.53999999999996</v>
      </c>
      <c r="C13" s="23"/>
      <c r="D13" s="48">
        <f>(C15-C12-D12)/2</f>
        <v>175</v>
      </c>
      <c r="E13" s="23"/>
      <c r="F13" s="48">
        <f>(E15-E12-F12)/2</f>
        <v>169.5</v>
      </c>
      <c r="G13" s="23"/>
      <c r="H13" s="48">
        <f>(G15-G12-H12)/2</f>
        <v>484.5</v>
      </c>
      <c r="I13" s="29">
        <f t="shared" si="4"/>
        <v>829</v>
      </c>
      <c r="J13" s="29">
        <v>937</v>
      </c>
      <c r="L13" s="23"/>
      <c r="M13" s="48">
        <f>(L15-L12-M12)/2</f>
        <v>81.5</v>
      </c>
      <c r="N13" s="55">
        <v>124.54</v>
      </c>
    </row>
    <row r="14" spans="1:18" x14ac:dyDescent="0.25">
      <c r="A14" s="46">
        <v>45333</v>
      </c>
      <c r="B14" s="29">
        <f>J14+N14-I14</f>
        <v>212.20000000000005</v>
      </c>
      <c r="C14" s="23"/>
      <c r="D14" s="48">
        <f>(C15-C12-D12)/2</f>
        <v>175</v>
      </c>
      <c r="E14" s="23"/>
      <c r="F14" s="48">
        <f>(E15-E12-F12)/2</f>
        <v>169.5</v>
      </c>
      <c r="G14" s="23"/>
      <c r="H14" s="48">
        <f>(G15-G12-H12)/2</f>
        <v>484.5</v>
      </c>
      <c r="I14" s="29">
        <f t="shared" si="4"/>
        <v>829</v>
      </c>
      <c r="J14" s="29">
        <v>1023</v>
      </c>
      <c r="L14" s="23"/>
      <c r="M14" s="48">
        <f>(L15-L12-M12)/2</f>
        <v>81.5</v>
      </c>
      <c r="N14" s="55">
        <v>18.2</v>
      </c>
    </row>
    <row r="15" spans="1:18" x14ac:dyDescent="0.25">
      <c r="A15" s="46">
        <v>45334</v>
      </c>
      <c r="B15" s="28">
        <f>J15+N15-I15</f>
        <v>197.26</v>
      </c>
      <c r="C15" s="21">
        <v>2669</v>
      </c>
      <c r="D15" s="37">
        <f t="shared" ref="D15:D18" si="11">C16-C15</f>
        <v>161</v>
      </c>
      <c r="E15" s="21">
        <v>93672</v>
      </c>
      <c r="F15" s="37">
        <f t="shared" ref="F15:F18" si="12">E16-E15</f>
        <v>157</v>
      </c>
      <c r="G15" s="21">
        <v>917340</v>
      </c>
      <c r="H15" s="37">
        <f t="shared" ref="H15:H18" si="13">G16-G15</f>
        <v>584</v>
      </c>
      <c r="I15" s="28">
        <f t="shared" si="4"/>
        <v>902</v>
      </c>
      <c r="J15" s="28">
        <v>987</v>
      </c>
      <c r="L15" s="21">
        <v>80012</v>
      </c>
      <c r="M15" s="37">
        <f t="shared" ref="M15:M18" si="14">L16-L15</f>
        <v>113</v>
      </c>
      <c r="N15" s="19">
        <v>112.26</v>
      </c>
    </row>
    <row r="16" spans="1:18" x14ac:dyDescent="0.25">
      <c r="A16" s="46">
        <v>45335</v>
      </c>
      <c r="B16" s="28">
        <f>J16+N16-I16</f>
        <v>137.16000000000008</v>
      </c>
      <c r="C16" s="21">
        <v>2830</v>
      </c>
      <c r="D16" s="37">
        <f t="shared" si="11"/>
        <v>161</v>
      </c>
      <c r="E16" s="21">
        <v>93829</v>
      </c>
      <c r="F16" s="37">
        <f t="shared" si="12"/>
        <v>155</v>
      </c>
      <c r="G16" s="21">
        <v>917924</v>
      </c>
      <c r="H16" s="37">
        <f t="shared" si="13"/>
        <v>671</v>
      </c>
      <c r="I16" s="28">
        <f t="shared" si="4"/>
        <v>987</v>
      </c>
      <c r="J16" s="28">
        <v>1037</v>
      </c>
      <c r="L16" s="21">
        <v>80125</v>
      </c>
      <c r="M16" s="37">
        <f t="shared" si="14"/>
        <v>89</v>
      </c>
      <c r="N16" s="19">
        <v>87.16</v>
      </c>
    </row>
    <row r="17" spans="1:14" x14ac:dyDescent="0.25">
      <c r="A17" s="46">
        <v>45336</v>
      </c>
      <c r="B17" s="28">
        <f t="shared" ref="B17:B19" si="15">J17+N17-I17</f>
        <v>236.58999999999992</v>
      </c>
      <c r="C17" s="21">
        <v>2991</v>
      </c>
      <c r="D17" s="37">
        <f t="shared" si="11"/>
        <v>157</v>
      </c>
      <c r="E17" s="21">
        <v>93984</v>
      </c>
      <c r="F17" s="37">
        <f t="shared" si="12"/>
        <v>162</v>
      </c>
      <c r="G17" s="21">
        <v>918595</v>
      </c>
      <c r="H17" s="37">
        <f t="shared" si="13"/>
        <v>573</v>
      </c>
      <c r="I17" s="28">
        <f t="shared" si="4"/>
        <v>892</v>
      </c>
      <c r="J17" s="28">
        <v>1012</v>
      </c>
      <c r="L17" s="21">
        <v>80214</v>
      </c>
      <c r="M17" s="37">
        <f t="shared" si="14"/>
        <v>115</v>
      </c>
      <c r="N17" s="19">
        <v>116.59</v>
      </c>
    </row>
    <row r="18" spans="1:14" x14ac:dyDescent="0.25">
      <c r="A18" s="46">
        <v>45337</v>
      </c>
      <c r="B18" s="28">
        <f t="shared" si="15"/>
        <v>194.01999999999998</v>
      </c>
      <c r="C18" s="21">
        <v>3148</v>
      </c>
      <c r="D18" s="37">
        <f t="shared" si="11"/>
        <v>153</v>
      </c>
      <c r="E18" s="21">
        <v>94146</v>
      </c>
      <c r="F18" s="37">
        <f t="shared" si="12"/>
        <v>165</v>
      </c>
      <c r="G18" s="21">
        <v>919168</v>
      </c>
      <c r="H18" s="37">
        <f t="shared" si="13"/>
        <v>520</v>
      </c>
      <c r="I18" s="28">
        <f t="shared" si="4"/>
        <v>838</v>
      </c>
      <c r="J18" s="28">
        <v>988</v>
      </c>
      <c r="L18" s="21">
        <v>80329</v>
      </c>
      <c r="M18" s="37">
        <f t="shared" si="14"/>
        <v>44</v>
      </c>
      <c r="N18" s="19">
        <v>44.02</v>
      </c>
    </row>
    <row r="19" spans="1:14" x14ac:dyDescent="0.25">
      <c r="A19" s="46">
        <v>45338</v>
      </c>
      <c r="B19" s="28">
        <f t="shared" si="15"/>
        <v>228.40000000000009</v>
      </c>
      <c r="C19" s="21">
        <v>3301</v>
      </c>
      <c r="D19" s="28">
        <f>D18</f>
        <v>153</v>
      </c>
      <c r="E19" s="21">
        <v>94311</v>
      </c>
      <c r="F19" s="28">
        <f>F18</f>
        <v>165</v>
      </c>
      <c r="G19" s="21">
        <v>919688</v>
      </c>
      <c r="H19" s="28">
        <f>H18</f>
        <v>520</v>
      </c>
      <c r="I19" s="28">
        <f t="shared" si="4"/>
        <v>838</v>
      </c>
      <c r="J19" s="28">
        <v>915</v>
      </c>
      <c r="K19" s="30"/>
      <c r="L19" s="21">
        <v>80373</v>
      </c>
      <c r="M19" s="28">
        <f>M18</f>
        <v>44</v>
      </c>
      <c r="N19" s="19">
        <v>151.4</v>
      </c>
    </row>
    <row r="20" spans="1:14" x14ac:dyDescent="0.25">
      <c r="A20" s="46">
        <v>45339</v>
      </c>
      <c r="B20" s="29">
        <f>J20+N20-I20</f>
        <v>117.93000000000006</v>
      </c>
      <c r="C20" s="23"/>
      <c r="D20" s="48">
        <f>(C22-C19-D19)/2</f>
        <v>170</v>
      </c>
      <c r="E20" s="23"/>
      <c r="F20" s="48">
        <f>(E22-E19-F19)/2</f>
        <v>164.5</v>
      </c>
      <c r="G20" s="23"/>
      <c r="H20" s="48">
        <f>(G22-G19-H19)/2</f>
        <v>580.5</v>
      </c>
      <c r="I20" s="29">
        <f t="shared" ref="I20:I32" si="16">D20+F20+H20</f>
        <v>915</v>
      </c>
      <c r="J20" s="29">
        <v>970</v>
      </c>
      <c r="K20" s="30"/>
      <c r="L20" s="23"/>
      <c r="M20" s="48">
        <f>(L22-L19-M19)/2</f>
        <v>166.5</v>
      </c>
      <c r="N20" s="55">
        <v>62.93</v>
      </c>
    </row>
    <row r="21" spans="1:14" x14ac:dyDescent="0.25">
      <c r="A21" s="46">
        <v>45340</v>
      </c>
      <c r="B21" s="29">
        <f>J21+N21-I21</f>
        <v>163.21000000000004</v>
      </c>
      <c r="C21" s="23"/>
      <c r="D21" s="48">
        <f>(C22-C19-D19)/2</f>
        <v>170</v>
      </c>
      <c r="E21" s="23"/>
      <c r="F21" s="48">
        <f>(E22-E19-F19)/2</f>
        <v>164.5</v>
      </c>
      <c r="G21" s="23"/>
      <c r="H21" s="48">
        <f>(G22-G19-H19)/2</f>
        <v>580.5</v>
      </c>
      <c r="I21" s="29">
        <f t="shared" si="16"/>
        <v>915</v>
      </c>
      <c r="J21" s="29">
        <v>916</v>
      </c>
      <c r="K21" s="30"/>
      <c r="L21" s="23"/>
      <c r="M21" s="48">
        <f>(L22-L19-M19)/2</f>
        <v>166.5</v>
      </c>
      <c r="N21" s="55">
        <v>162.21</v>
      </c>
    </row>
    <row r="22" spans="1:14" x14ac:dyDescent="0.25">
      <c r="A22" s="46">
        <v>45341</v>
      </c>
      <c r="B22" s="28">
        <f>J22+N22-I22</f>
        <v>184.78999999999996</v>
      </c>
      <c r="C22" s="21">
        <v>3794</v>
      </c>
      <c r="D22" s="37">
        <f t="shared" ref="D22:D25" si="17">C23-C22</f>
        <v>161</v>
      </c>
      <c r="E22" s="21">
        <v>94805</v>
      </c>
      <c r="F22" s="37">
        <f t="shared" ref="F22:F25" si="18">E23-E22</f>
        <v>164</v>
      </c>
      <c r="G22" s="21">
        <v>921369</v>
      </c>
      <c r="H22" s="37">
        <f t="shared" ref="H22:H25" si="19">G23-G22</f>
        <v>563</v>
      </c>
      <c r="I22" s="28">
        <f t="shared" si="16"/>
        <v>888</v>
      </c>
      <c r="J22" s="28">
        <v>1012</v>
      </c>
      <c r="K22" s="30"/>
      <c r="L22" s="21">
        <v>80750</v>
      </c>
      <c r="M22" s="37">
        <f t="shared" ref="M22:M25" si="20">L23-L22</f>
        <v>61</v>
      </c>
      <c r="N22" s="19">
        <v>60.79</v>
      </c>
    </row>
    <row r="23" spans="1:14" x14ac:dyDescent="0.25">
      <c r="A23" s="46">
        <v>45342</v>
      </c>
      <c r="B23" s="28">
        <f>J23+N23-I23</f>
        <v>185.24</v>
      </c>
      <c r="C23" s="21">
        <v>3955</v>
      </c>
      <c r="D23" s="37">
        <f t="shared" si="17"/>
        <v>159</v>
      </c>
      <c r="E23" s="21">
        <v>94969</v>
      </c>
      <c r="F23" s="37">
        <f t="shared" si="18"/>
        <v>167</v>
      </c>
      <c r="G23" s="21">
        <v>921932</v>
      </c>
      <c r="H23" s="37">
        <f t="shared" si="19"/>
        <v>571</v>
      </c>
      <c r="I23" s="28">
        <f t="shared" si="16"/>
        <v>897</v>
      </c>
      <c r="J23" s="28">
        <v>1000</v>
      </c>
      <c r="L23" s="21">
        <v>80811</v>
      </c>
      <c r="M23" s="37">
        <f t="shared" si="20"/>
        <v>82</v>
      </c>
      <c r="N23" s="19">
        <v>82.24</v>
      </c>
    </row>
    <row r="24" spans="1:14" x14ac:dyDescent="0.25">
      <c r="A24" s="46">
        <v>45343</v>
      </c>
      <c r="B24" s="28">
        <f t="shared" ref="B24:B26" si="21">J24+N24-I24</f>
        <v>178.99</v>
      </c>
      <c r="C24" s="21">
        <v>4114</v>
      </c>
      <c r="D24" s="37">
        <f t="shared" si="17"/>
        <v>157</v>
      </c>
      <c r="E24" s="21">
        <v>95136</v>
      </c>
      <c r="F24" s="37">
        <f t="shared" si="18"/>
        <v>164</v>
      </c>
      <c r="G24" s="21">
        <v>922503</v>
      </c>
      <c r="H24" s="37">
        <f t="shared" si="19"/>
        <v>573</v>
      </c>
      <c r="I24" s="28">
        <f t="shared" si="16"/>
        <v>894</v>
      </c>
      <c r="J24" s="28">
        <v>998</v>
      </c>
      <c r="L24" s="21">
        <v>80893</v>
      </c>
      <c r="M24" s="37">
        <f t="shared" si="20"/>
        <v>75</v>
      </c>
      <c r="N24" s="19">
        <v>74.989999999999995</v>
      </c>
    </row>
    <row r="25" spans="1:14" x14ac:dyDescent="0.25">
      <c r="A25" s="46">
        <v>45344</v>
      </c>
      <c r="B25" s="28">
        <f t="shared" si="21"/>
        <v>396.96000000000004</v>
      </c>
      <c r="C25" s="21">
        <v>4271</v>
      </c>
      <c r="D25" s="37">
        <f t="shared" si="17"/>
        <v>-44</v>
      </c>
      <c r="E25" s="21">
        <v>95300</v>
      </c>
      <c r="F25" s="37">
        <f t="shared" si="18"/>
        <v>165</v>
      </c>
      <c r="G25" s="21">
        <v>923076</v>
      </c>
      <c r="H25" s="37">
        <f t="shared" si="19"/>
        <v>538</v>
      </c>
      <c r="I25" s="28">
        <f t="shared" si="16"/>
        <v>659</v>
      </c>
      <c r="J25" s="28">
        <v>994</v>
      </c>
      <c r="L25" s="21">
        <v>80968</v>
      </c>
      <c r="M25" s="37">
        <f t="shared" si="20"/>
        <v>62</v>
      </c>
      <c r="N25" s="19">
        <v>61.96</v>
      </c>
    </row>
    <row r="26" spans="1:14" x14ac:dyDescent="0.25">
      <c r="A26" s="46">
        <v>45345</v>
      </c>
      <c r="B26" s="28">
        <f t="shared" si="21"/>
        <v>365.51</v>
      </c>
      <c r="C26" s="21">
        <v>4227</v>
      </c>
      <c r="D26" s="28">
        <f>D25</f>
        <v>-44</v>
      </c>
      <c r="E26" s="21">
        <v>95465</v>
      </c>
      <c r="F26" s="28">
        <f>F25</f>
        <v>165</v>
      </c>
      <c r="G26" s="21">
        <v>923614</v>
      </c>
      <c r="H26" s="28">
        <f>H25</f>
        <v>538</v>
      </c>
      <c r="I26" s="28">
        <f t="shared" si="16"/>
        <v>659</v>
      </c>
      <c r="J26" s="28">
        <v>986</v>
      </c>
      <c r="L26" s="21">
        <v>81030</v>
      </c>
      <c r="M26" s="28">
        <f>M25</f>
        <v>62</v>
      </c>
      <c r="N26" s="19">
        <v>38.51</v>
      </c>
    </row>
    <row r="27" spans="1:14" x14ac:dyDescent="0.25">
      <c r="A27" s="46">
        <v>45346</v>
      </c>
      <c r="B27" s="29">
        <f>J27+N27-I27</f>
        <v>-22.809999999999945</v>
      </c>
      <c r="C27" s="23"/>
      <c r="D27" s="48">
        <f>(C29-C26-D26)/2</f>
        <v>360</v>
      </c>
      <c r="E27" s="23"/>
      <c r="F27" s="48">
        <f>(E29-E26-F26)/2</f>
        <v>159</v>
      </c>
      <c r="G27" s="23"/>
      <c r="H27" s="48">
        <f>(G29-G26-H26)/2</f>
        <v>553.5</v>
      </c>
      <c r="I27" s="29">
        <f t="shared" si="16"/>
        <v>1072.5</v>
      </c>
      <c r="J27" s="29">
        <v>917</v>
      </c>
      <c r="L27" s="23"/>
      <c r="M27" s="48">
        <f>(L29-L26-M26)/2</f>
        <v>111</v>
      </c>
      <c r="N27" s="55">
        <v>132.69</v>
      </c>
    </row>
    <row r="28" spans="1:14" x14ac:dyDescent="0.25">
      <c r="A28" s="46">
        <v>45347</v>
      </c>
      <c r="B28" s="29">
        <f>J28+N28-I28</f>
        <v>-12.809999999999945</v>
      </c>
      <c r="C28" s="23"/>
      <c r="D28" s="48">
        <f>(C29-C26-D26)/2</f>
        <v>360</v>
      </c>
      <c r="E28" s="23"/>
      <c r="F28" s="48">
        <f>(E29-E26-F26)/2</f>
        <v>159</v>
      </c>
      <c r="G28" s="23"/>
      <c r="H28" s="48">
        <f>(G29-G26-H26)/2</f>
        <v>553.5</v>
      </c>
      <c r="I28" s="29">
        <f t="shared" si="16"/>
        <v>1072.5</v>
      </c>
      <c r="J28" s="29">
        <v>947</v>
      </c>
      <c r="L28" s="23"/>
      <c r="M28" s="48">
        <f>(L29-L26-M26)/2</f>
        <v>111</v>
      </c>
      <c r="N28" s="55">
        <v>112.69</v>
      </c>
    </row>
    <row r="29" spans="1:14" x14ac:dyDescent="0.25">
      <c r="A29" s="46">
        <v>45348</v>
      </c>
      <c r="B29" s="28">
        <f>J29+N29-I29</f>
        <v>155.82999999999993</v>
      </c>
      <c r="C29" s="21">
        <v>4903</v>
      </c>
      <c r="D29" s="37">
        <f t="shared" ref="D29:D32" si="22">C30-C29</f>
        <v>163</v>
      </c>
      <c r="E29" s="21">
        <v>95948</v>
      </c>
      <c r="F29" s="37">
        <f t="shared" ref="F29:F32" si="23">E30-E29</f>
        <v>193</v>
      </c>
      <c r="G29" s="21">
        <v>925259</v>
      </c>
      <c r="H29" s="37">
        <f t="shared" ref="H29:H32" si="24">G30-G29</f>
        <v>575</v>
      </c>
      <c r="I29" s="28">
        <f t="shared" si="16"/>
        <v>931</v>
      </c>
      <c r="J29" s="28">
        <v>963</v>
      </c>
      <c r="L29" s="21">
        <v>81314</v>
      </c>
      <c r="M29" s="37">
        <f t="shared" ref="M29:M32" si="25">L30-L29</f>
        <v>125</v>
      </c>
      <c r="N29" s="19">
        <v>123.83</v>
      </c>
    </row>
    <row r="30" spans="1:14" x14ac:dyDescent="0.25">
      <c r="A30" s="46">
        <v>45349</v>
      </c>
      <c r="B30" s="28">
        <f>J30+N30-I30</f>
        <v>194.15000000000009</v>
      </c>
      <c r="C30" s="21">
        <v>5066</v>
      </c>
      <c r="D30" s="37">
        <f t="shared" si="22"/>
        <v>165</v>
      </c>
      <c r="E30" s="21">
        <v>96141</v>
      </c>
      <c r="F30" s="37">
        <f t="shared" si="23"/>
        <v>187</v>
      </c>
      <c r="G30" s="21">
        <v>925834</v>
      </c>
      <c r="H30" s="37">
        <f t="shared" si="24"/>
        <v>532</v>
      </c>
      <c r="I30" s="28">
        <f t="shared" si="16"/>
        <v>884</v>
      </c>
      <c r="J30" s="28">
        <v>939</v>
      </c>
      <c r="L30" s="21">
        <v>81439</v>
      </c>
      <c r="M30" s="37">
        <f t="shared" si="25"/>
        <v>139</v>
      </c>
      <c r="N30" s="19">
        <v>139.15</v>
      </c>
    </row>
    <row r="31" spans="1:14" x14ac:dyDescent="0.25">
      <c r="A31" s="46">
        <v>45350</v>
      </c>
      <c r="B31" s="28">
        <f t="shared" ref="B31:B32" si="26">J31+N31-I31</f>
        <v>176.84999999999991</v>
      </c>
      <c r="C31" s="21">
        <v>5231</v>
      </c>
      <c r="D31" s="37">
        <f t="shared" si="22"/>
        <v>158</v>
      </c>
      <c r="E31" s="21">
        <v>96328</v>
      </c>
      <c r="F31" s="37">
        <f t="shared" si="23"/>
        <v>187</v>
      </c>
      <c r="G31" s="21">
        <v>926366</v>
      </c>
      <c r="H31" s="37">
        <f t="shared" si="24"/>
        <v>557</v>
      </c>
      <c r="I31" s="28">
        <f t="shared" si="16"/>
        <v>902</v>
      </c>
      <c r="J31" s="28">
        <v>1024</v>
      </c>
      <c r="L31" s="21">
        <v>81578</v>
      </c>
      <c r="M31" s="37">
        <f t="shared" si="25"/>
        <v>54</v>
      </c>
      <c r="N31" s="19">
        <v>54.85</v>
      </c>
    </row>
    <row r="32" spans="1:14" x14ac:dyDescent="0.25">
      <c r="A32" s="46">
        <v>45351</v>
      </c>
      <c r="B32" s="28">
        <f t="shared" si="26"/>
        <v>175.28999999999996</v>
      </c>
      <c r="C32" s="21">
        <v>5389</v>
      </c>
      <c r="D32" s="37">
        <f t="shared" si="22"/>
        <v>166</v>
      </c>
      <c r="E32" s="21">
        <v>96515</v>
      </c>
      <c r="F32" s="37">
        <f t="shared" si="23"/>
        <v>188</v>
      </c>
      <c r="G32" s="21">
        <v>926923</v>
      </c>
      <c r="H32" s="37">
        <f t="shared" si="24"/>
        <v>558</v>
      </c>
      <c r="I32" s="37">
        <f t="shared" si="16"/>
        <v>912</v>
      </c>
      <c r="J32" s="28">
        <v>949</v>
      </c>
      <c r="L32" s="21">
        <v>81632</v>
      </c>
      <c r="M32" s="37">
        <f t="shared" si="25"/>
        <v>139</v>
      </c>
      <c r="N32" s="19">
        <v>138.29</v>
      </c>
    </row>
    <row r="33" spans="1:14" x14ac:dyDescent="0.25">
      <c r="A33" s="46">
        <v>45352</v>
      </c>
      <c r="B33" s="28"/>
      <c r="C33" s="21">
        <v>5555</v>
      </c>
      <c r="D33" s="28"/>
      <c r="E33" s="21">
        <v>96703</v>
      </c>
      <c r="F33" s="37"/>
      <c r="G33" s="21">
        <v>927481</v>
      </c>
      <c r="H33" s="37"/>
      <c r="I33" s="37"/>
      <c r="J33" s="28"/>
      <c r="L33" s="21">
        <v>81771</v>
      </c>
      <c r="M33" s="81"/>
      <c r="N33" s="75"/>
    </row>
    <row r="34" spans="1:14" x14ac:dyDescent="0.25">
      <c r="A34" s="46"/>
      <c r="B34" s="28"/>
      <c r="C34" s="21"/>
      <c r="D34" s="37"/>
      <c r="E34" s="21"/>
      <c r="F34" s="37"/>
      <c r="G34" s="21"/>
      <c r="H34" s="37"/>
      <c r="I34" s="37"/>
      <c r="J34" s="28"/>
      <c r="L34" s="21"/>
      <c r="M34" s="81"/>
      <c r="N34" s="75"/>
    </row>
    <row r="35" spans="1:14" ht="15.75" thickBot="1" x14ac:dyDescent="0.3">
      <c r="A35" s="76"/>
      <c r="B35" s="76"/>
      <c r="C35" s="77"/>
      <c r="D35" s="78"/>
      <c r="E35" s="77"/>
      <c r="F35" s="77"/>
      <c r="G35" s="77"/>
      <c r="H35" s="77"/>
      <c r="I35" s="78"/>
      <c r="J35" s="77"/>
      <c r="L35" s="83"/>
      <c r="M35" s="82"/>
      <c r="N35" s="79"/>
    </row>
    <row r="36" spans="1:14" ht="15.75" thickBot="1" x14ac:dyDescent="0.3">
      <c r="A36" s="17" t="s">
        <v>16</v>
      </c>
      <c r="B36" s="26">
        <f>SUM(B4:B35)</f>
        <v>5893.3200000000006</v>
      </c>
      <c r="C36" s="26"/>
      <c r="D36" s="26">
        <f>SUM(D4:D35)</f>
        <v>4650</v>
      </c>
      <c r="E36" s="17"/>
      <c r="F36" s="26">
        <f>SUM(F4:F35)</f>
        <v>4893</v>
      </c>
      <c r="G36" s="26"/>
      <c r="H36" s="26">
        <f>SUM(H4:H35)</f>
        <v>16368</v>
      </c>
      <c r="I36" s="31">
        <f>SUM(I4:I34)</f>
        <v>25911</v>
      </c>
      <c r="J36" s="26">
        <f>SUM(J4:J35)</f>
        <v>29312</v>
      </c>
      <c r="K36" s="17"/>
      <c r="L36" s="80"/>
      <c r="M36" s="31">
        <f>SUM(M3:M33)</f>
        <v>2493</v>
      </c>
      <c r="N36" s="80">
        <f>SUM(N4:N35)</f>
        <v>2492.3200000000002</v>
      </c>
    </row>
  </sheetData>
  <mergeCells count="7">
    <mergeCell ref="A2:A3"/>
    <mergeCell ref="A1:R1"/>
    <mergeCell ref="C2:D2"/>
    <mergeCell ref="E2:F2"/>
    <mergeCell ref="G2:H2"/>
    <mergeCell ref="I2:J2"/>
    <mergeCell ref="L2:M2"/>
  </mergeCells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9"/>
  <sheetViews>
    <sheetView workbookViewId="0">
      <selection activeCell="R21" sqref="R21"/>
    </sheetView>
  </sheetViews>
  <sheetFormatPr defaultRowHeight="15" x14ac:dyDescent="0.25"/>
  <cols>
    <col min="1" max="2" width="11.28515625" customWidth="1"/>
    <col min="9" max="9" width="9.140625" customWidth="1"/>
    <col min="14" max="14" width="14.140625" customWidth="1"/>
  </cols>
  <sheetData>
    <row r="1" spans="1:18" ht="15.75" thickBot="1" x14ac:dyDescent="0.3">
      <c r="A1" s="113" t="s">
        <v>109</v>
      </c>
      <c r="B1" s="114"/>
      <c r="C1" s="114"/>
      <c r="D1" s="114"/>
      <c r="E1" s="114"/>
      <c r="F1" s="114"/>
      <c r="G1" s="114"/>
      <c r="H1" s="114"/>
      <c r="I1" s="114"/>
      <c r="J1" s="114"/>
      <c r="K1" s="114"/>
      <c r="L1" s="114"/>
      <c r="M1" s="114"/>
      <c r="N1" s="114"/>
      <c r="O1" s="114"/>
      <c r="P1" s="114"/>
      <c r="Q1" s="114"/>
      <c r="R1" s="114"/>
    </row>
    <row r="2" spans="1:18" ht="15.75" thickBot="1" x14ac:dyDescent="0.3">
      <c r="A2" s="115" t="s">
        <v>72</v>
      </c>
      <c r="B2" s="71" t="s">
        <v>107</v>
      </c>
      <c r="C2" s="117" t="s">
        <v>74</v>
      </c>
      <c r="D2" s="118"/>
      <c r="E2" s="117" t="s">
        <v>75</v>
      </c>
      <c r="F2" s="118"/>
      <c r="G2" s="119" t="s">
        <v>77</v>
      </c>
      <c r="H2" s="112"/>
      <c r="I2" s="119" t="s">
        <v>76</v>
      </c>
      <c r="J2" s="112"/>
      <c r="L2" s="120" t="s">
        <v>87</v>
      </c>
      <c r="M2" s="121"/>
      <c r="N2" s="17" t="s">
        <v>87</v>
      </c>
    </row>
    <row r="3" spans="1:18" ht="15.75" thickBot="1" x14ac:dyDescent="0.3">
      <c r="A3" s="116"/>
      <c r="B3" s="72" t="s">
        <v>108</v>
      </c>
      <c r="C3" s="38" t="s">
        <v>73</v>
      </c>
      <c r="D3" s="39" t="s">
        <v>5</v>
      </c>
      <c r="E3" s="39" t="s">
        <v>73</v>
      </c>
      <c r="F3" s="39" t="s">
        <v>5</v>
      </c>
      <c r="G3" s="20" t="s">
        <v>73</v>
      </c>
      <c r="H3" s="40" t="s">
        <v>5</v>
      </c>
      <c r="I3" s="20" t="s">
        <v>73</v>
      </c>
      <c r="J3" s="40" t="s">
        <v>5</v>
      </c>
      <c r="L3" s="51" t="s">
        <v>105</v>
      </c>
      <c r="M3" s="27" t="s">
        <v>89</v>
      </c>
      <c r="N3" s="70" t="s">
        <v>106</v>
      </c>
    </row>
    <row r="4" spans="1:18" ht="15.75" thickTop="1" x14ac:dyDescent="0.25">
      <c r="A4" s="46">
        <v>45352</v>
      </c>
      <c r="B4" s="28">
        <f t="shared" ref="B4" si="0">J4+N4-I4</f>
        <v>168.32999999999993</v>
      </c>
      <c r="C4" s="21">
        <f>ST.II_23!C33</f>
        <v>5555</v>
      </c>
      <c r="D4" s="37">
        <v>166</v>
      </c>
      <c r="E4" s="21">
        <f>ST.II_23!E33</f>
        <v>96703</v>
      </c>
      <c r="F4" s="37">
        <v>188</v>
      </c>
      <c r="G4" s="21">
        <f>ST.II_23!G33</f>
        <v>927481</v>
      </c>
      <c r="H4" s="37">
        <v>558</v>
      </c>
      <c r="I4" s="28">
        <f t="shared" ref="I4:I6" si="1">D4+F4+H4</f>
        <v>912</v>
      </c>
      <c r="J4" s="21">
        <v>985</v>
      </c>
      <c r="K4" s="56"/>
      <c r="L4" s="21">
        <v>81771</v>
      </c>
      <c r="M4" s="37">
        <v>95</v>
      </c>
      <c r="N4" s="74">
        <v>95.33</v>
      </c>
    </row>
    <row r="5" spans="1:18" x14ac:dyDescent="0.25">
      <c r="A5" s="46">
        <v>45353</v>
      </c>
      <c r="B5" s="29">
        <f t="shared" ref="B5:B30" si="2">J5+N5-I5</f>
        <v>164.41000000000008</v>
      </c>
      <c r="C5" s="23"/>
      <c r="D5" s="48">
        <f>(C7-C4-D4)/2</f>
        <v>168.5</v>
      </c>
      <c r="E5" s="23"/>
      <c r="F5" s="48">
        <f>(E7-E4-F4)/2</f>
        <v>187.5</v>
      </c>
      <c r="G5" s="23"/>
      <c r="H5" s="48">
        <f>(G7-G4-H4)/2</f>
        <v>533.5</v>
      </c>
      <c r="I5" s="29">
        <f t="shared" si="1"/>
        <v>889.5</v>
      </c>
      <c r="J5" s="29">
        <v>969</v>
      </c>
      <c r="L5" s="23"/>
      <c r="M5" s="48">
        <v>84</v>
      </c>
      <c r="N5" s="55">
        <v>84.91</v>
      </c>
    </row>
    <row r="6" spans="1:18" x14ac:dyDescent="0.25">
      <c r="A6" s="46">
        <v>45354</v>
      </c>
      <c r="B6" s="29">
        <f t="shared" si="2"/>
        <v>184.84999999999991</v>
      </c>
      <c r="C6" s="23"/>
      <c r="D6" s="48">
        <f>(C7-C4-D4)/2</f>
        <v>168.5</v>
      </c>
      <c r="E6" s="23"/>
      <c r="F6" s="48">
        <f>(E7-E4-F4)/2</f>
        <v>187.5</v>
      </c>
      <c r="G6" s="23"/>
      <c r="H6" s="48">
        <f>(G7-G4-H4)/2</f>
        <v>533.5</v>
      </c>
      <c r="I6" s="29">
        <f t="shared" si="1"/>
        <v>889.5</v>
      </c>
      <c r="J6" s="29">
        <v>952</v>
      </c>
      <c r="L6" s="23"/>
      <c r="M6" s="48">
        <v>124</v>
      </c>
      <c r="N6" s="55">
        <v>122.35</v>
      </c>
    </row>
    <row r="7" spans="1:18" x14ac:dyDescent="0.25">
      <c r="A7" s="46">
        <v>45355</v>
      </c>
      <c r="B7" s="28">
        <f t="shared" si="2"/>
        <v>194.38999999999987</v>
      </c>
      <c r="C7" s="21">
        <v>6058</v>
      </c>
      <c r="D7" s="37">
        <f>C8-C7</f>
        <v>161</v>
      </c>
      <c r="E7" s="21">
        <v>97266</v>
      </c>
      <c r="F7" s="37">
        <f>E8-E7</f>
        <v>187</v>
      </c>
      <c r="G7" s="21">
        <v>929106</v>
      </c>
      <c r="H7" s="37">
        <f>G8-G7</f>
        <v>611</v>
      </c>
      <c r="I7" s="28">
        <f t="shared" ref="I7:I27" si="3">D7+F7+H7</f>
        <v>959</v>
      </c>
      <c r="J7" s="28">
        <v>882</v>
      </c>
      <c r="L7" s="21">
        <v>82074</v>
      </c>
      <c r="M7" s="37">
        <f>L8-L7</f>
        <v>273</v>
      </c>
      <c r="N7" s="19">
        <v>271.39</v>
      </c>
    </row>
    <row r="8" spans="1:18" x14ac:dyDescent="0.25">
      <c r="A8" s="46">
        <v>45356</v>
      </c>
      <c r="B8" s="28">
        <f t="shared" si="2"/>
        <v>170.07999999999993</v>
      </c>
      <c r="C8" s="21">
        <v>6219</v>
      </c>
      <c r="D8" s="37">
        <f>C9-C8</f>
        <v>157</v>
      </c>
      <c r="E8" s="21">
        <v>97453</v>
      </c>
      <c r="F8" s="37">
        <f>E9-E8</f>
        <v>183</v>
      </c>
      <c r="G8" s="21">
        <v>929717</v>
      </c>
      <c r="H8" s="37">
        <f>G9-G8</f>
        <v>597</v>
      </c>
      <c r="I8" s="28">
        <f t="shared" si="3"/>
        <v>937</v>
      </c>
      <c r="J8" s="28">
        <v>1057</v>
      </c>
      <c r="L8" s="21">
        <v>82347</v>
      </c>
      <c r="M8" s="37">
        <f>L9-L8</f>
        <v>51</v>
      </c>
      <c r="N8" s="19">
        <v>50.08</v>
      </c>
    </row>
    <row r="9" spans="1:18" x14ac:dyDescent="0.25">
      <c r="A9" s="46">
        <v>45357</v>
      </c>
      <c r="B9" s="28">
        <f t="shared" si="2"/>
        <v>158.73000000000002</v>
      </c>
      <c r="C9" s="21">
        <v>6376</v>
      </c>
      <c r="D9" s="37">
        <f>C10-C9</f>
        <v>160</v>
      </c>
      <c r="E9" s="21">
        <v>97636</v>
      </c>
      <c r="F9" s="37">
        <f>E10-E9</f>
        <v>187</v>
      </c>
      <c r="G9" s="21">
        <v>930314</v>
      </c>
      <c r="H9" s="37">
        <f>G10-G9</f>
        <v>656</v>
      </c>
      <c r="I9" s="28">
        <f t="shared" si="3"/>
        <v>1003</v>
      </c>
      <c r="J9" s="28">
        <v>988</v>
      </c>
      <c r="L9" s="21">
        <v>82398</v>
      </c>
      <c r="M9" s="37">
        <f>L10-L9</f>
        <v>177</v>
      </c>
      <c r="N9" s="19">
        <v>173.73</v>
      </c>
    </row>
    <row r="10" spans="1:18" x14ac:dyDescent="0.25">
      <c r="A10" s="46">
        <v>45358</v>
      </c>
      <c r="B10" s="28">
        <f t="shared" si="2"/>
        <v>208.30999999999995</v>
      </c>
      <c r="C10" s="21">
        <v>6536</v>
      </c>
      <c r="D10" s="37">
        <f>C11-C10</f>
        <v>156</v>
      </c>
      <c r="E10" s="21">
        <v>97823</v>
      </c>
      <c r="F10" s="37">
        <f>E11-E10</f>
        <v>170</v>
      </c>
      <c r="G10" s="21">
        <v>930970</v>
      </c>
      <c r="H10" s="37">
        <f>G11-G10</f>
        <v>639</v>
      </c>
      <c r="I10" s="28">
        <f t="shared" si="3"/>
        <v>965</v>
      </c>
      <c r="J10" s="28">
        <v>1096</v>
      </c>
      <c r="L10" s="21">
        <v>82575</v>
      </c>
      <c r="M10" s="37">
        <f>L11-L10</f>
        <v>74</v>
      </c>
      <c r="N10" s="19">
        <v>77.31</v>
      </c>
    </row>
    <row r="11" spans="1:18" x14ac:dyDescent="0.25">
      <c r="A11" s="46">
        <v>45359</v>
      </c>
      <c r="B11" s="28">
        <f t="shared" si="2"/>
        <v>223.38000000000011</v>
      </c>
      <c r="C11" s="21">
        <v>6692</v>
      </c>
      <c r="D11" s="28">
        <f>D10</f>
        <v>156</v>
      </c>
      <c r="E11" s="21">
        <v>97993</v>
      </c>
      <c r="F11" s="28">
        <f>F10</f>
        <v>170</v>
      </c>
      <c r="G11" s="21">
        <v>931609</v>
      </c>
      <c r="H11" s="28">
        <f>H10</f>
        <v>639</v>
      </c>
      <c r="I11" s="28">
        <f t="shared" si="3"/>
        <v>965</v>
      </c>
      <c r="J11" s="28">
        <v>1137</v>
      </c>
      <c r="L11" s="21">
        <v>82649</v>
      </c>
      <c r="M11" s="28">
        <f>M10</f>
        <v>74</v>
      </c>
      <c r="N11" s="19">
        <v>51.38</v>
      </c>
    </row>
    <row r="12" spans="1:18" x14ac:dyDescent="0.25">
      <c r="A12" s="46">
        <v>45360</v>
      </c>
      <c r="B12" s="29">
        <f t="shared" si="2"/>
        <v>194.90000000000009</v>
      </c>
      <c r="C12" s="23"/>
      <c r="D12" s="48">
        <f>(C14-C11-D11)/2</f>
        <v>168.5</v>
      </c>
      <c r="E12" s="23"/>
      <c r="F12" s="48">
        <f>(E14-E11-F11)/2</f>
        <v>190.5</v>
      </c>
      <c r="G12" s="23"/>
      <c r="H12" s="48">
        <f>(G14-G11-H11)/2</f>
        <v>574</v>
      </c>
      <c r="I12" s="29">
        <f t="shared" si="3"/>
        <v>933</v>
      </c>
      <c r="J12" s="29">
        <v>1102</v>
      </c>
      <c r="L12" s="23"/>
      <c r="M12" s="48">
        <f>(L14-L11-M11)/2</f>
        <v>22</v>
      </c>
      <c r="N12" s="55">
        <v>25.9</v>
      </c>
    </row>
    <row r="13" spans="1:18" x14ac:dyDescent="0.25">
      <c r="A13" s="46">
        <v>45361</v>
      </c>
      <c r="B13" s="29">
        <f t="shared" si="2"/>
        <v>148.16000000000008</v>
      </c>
      <c r="C13" s="23"/>
      <c r="D13" s="48">
        <f>(C14-C11-D11)/2</f>
        <v>168.5</v>
      </c>
      <c r="E13" s="23"/>
      <c r="F13" s="48">
        <f>(E14-E11-F11)/2</f>
        <v>190.5</v>
      </c>
      <c r="G13" s="23"/>
      <c r="H13" s="48">
        <f>(G14-G11-H11)/2</f>
        <v>574</v>
      </c>
      <c r="I13" s="29">
        <f t="shared" si="3"/>
        <v>933</v>
      </c>
      <c r="J13" s="29">
        <v>1041</v>
      </c>
      <c r="L13" s="23"/>
      <c r="M13" s="48">
        <f>(L14-L11-M11)/2</f>
        <v>22</v>
      </c>
      <c r="N13" s="55">
        <v>40.159999999999997</v>
      </c>
    </row>
    <row r="14" spans="1:18" x14ac:dyDescent="0.25">
      <c r="A14" s="46">
        <v>45362</v>
      </c>
      <c r="B14" s="28">
        <f t="shared" si="2"/>
        <v>206.02999999999997</v>
      </c>
      <c r="C14" s="21">
        <v>7185</v>
      </c>
      <c r="D14" s="37">
        <f>C15-C14</f>
        <v>143</v>
      </c>
      <c r="E14" s="21">
        <v>98544</v>
      </c>
      <c r="F14" s="37">
        <f>E15-E14</f>
        <v>177</v>
      </c>
      <c r="G14" s="21">
        <v>933396</v>
      </c>
      <c r="H14" s="37">
        <f>G15-G14</f>
        <v>521</v>
      </c>
      <c r="I14" s="28">
        <f t="shared" si="3"/>
        <v>841</v>
      </c>
      <c r="J14" s="28">
        <v>916</v>
      </c>
      <c r="L14" s="21">
        <v>82767</v>
      </c>
      <c r="M14" s="37">
        <f>L15-L14</f>
        <v>129</v>
      </c>
      <c r="N14" s="19">
        <v>131.03</v>
      </c>
    </row>
    <row r="15" spans="1:18" x14ac:dyDescent="0.25">
      <c r="A15" s="46">
        <v>45363</v>
      </c>
      <c r="B15" s="28">
        <f t="shared" si="2"/>
        <v>143.69000000000005</v>
      </c>
      <c r="C15" s="21">
        <v>7328</v>
      </c>
      <c r="D15" s="37">
        <f>C16-C15</f>
        <v>157</v>
      </c>
      <c r="E15" s="21">
        <v>98721</v>
      </c>
      <c r="F15" s="37">
        <f>E16-E15</f>
        <v>191</v>
      </c>
      <c r="G15" s="21">
        <v>933917</v>
      </c>
      <c r="H15" s="37">
        <f>G16-G15</f>
        <v>598</v>
      </c>
      <c r="I15" s="28">
        <f t="shared" si="3"/>
        <v>946</v>
      </c>
      <c r="J15" s="28">
        <v>1033</v>
      </c>
      <c r="L15" s="21">
        <v>82896</v>
      </c>
      <c r="M15" s="37">
        <f>L16-L15</f>
        <v>65</v>
      </c>
      <c r="N15" s="19">
        <v>56.69</v>
      </c>
    </row>
    <row r="16" spans="1:18" x14ac:dyDescent="0.25">
      <c r="A16" s="46">
        <v>45364</v>
      </c>
      <c r="B16" s="28">
        <f t="shared" si="2"/>
        <v>216.17000000000007</v>
      </c>
      <c r="C16" s="21">
        <v>7485</v>
      </c>
      <c r="D16" s="37">
        <f>C17-C16</f>
        <v>133</v>
      </c>
      <c r="E16" s="21">
        <v>98912</v>
      </c>
      <c r="F16" s="37">
        <f>E17-E16</f>
        <v>174</v>
      </c>
      <c r="G16" s="21">
        <v>934515</v>
      </c>
      <c r="H16" s="37">
        <f>G17-G16</f>
        <v>598</v>
      </c>
      <c r="I16" s="28">
        <f t="shared" si="3"/>
        <v>905</v>
      </c>
      <c r="J16" s="28">
        <v>943</v>
      </c>
      <c r="L16" s="21">
        <v>82961</v>
      </c>
      <c r="M16" s="37">
        <f>L17-L16</f>
        <v>171</v>
      </c>
      <c r="N16" s="19">
        <v>178.17</v>
      </c>
    </row>
    <row r="17" spans="1:14" x14ac:dyDescent="0.25">
      <c r="A17" s="46">
        <v>45365</v>
      </c>
      <c r="B17" s="28">
        <f t="shared" si="2"/>
        <v>186.83999999999992</v>
      </c>
      <c r="C17" s="21">
        <v>7618</v>
      </c>
      <c r="D17" s="37">
        <f>C18-C17</f>
        <v>141</v>
      </c>
      <c r="E17" s="21">
        <v>99086</v>
      </c>
      <c r="F17" s="37">
        <f>E18-E17</f>
        <v>182</v>
      </c>
      <c r="G17" s="21">
        <v>935113</v>
      </c>
      <c r="H17" s="37">
        <f>G18-G17</f>
        <v>636</v>
      </c>
      <c r="I17" s="28">
        <f t="shared" si="3"/>
        <v>959</v>
      </c>
      <c r="J17" s="28">
        <v>890</v>
      </c>
      <c r="L17" s="21">
        <v>83132</v>
      </c>
      <c r="M17" s="37">
        <f>L18-L17</f>
        <v>267</v>
      </c>
      <c r="N17" s="19">
        <v>255.84</v>
      </c>
    </row>
    <row r="18" spans="1:14" x14ac:dyDescent="0.25">
      <c r="A18" s="46">
        <v>45366</v>
      </c>
      <c r="B18" s="28">
        <f t="shared" si="2"/>
        <v>136.65000000000009</v>
      </c>
      <c r="C18" s="21">
        <v>7759</v>
      </c>
      <c r="D18" s="28">
        <f>D17</f>
        <v>141</v>
      </c>
      <c r="E18" s="21">
        <v>99268</v>
      </c>
      <c r="F18" s="28">
        <f>F17</f>
        <v>182</v>
      </c>
      <c r="G18" s="21">
        <v>935749</v>
      </c>
      <c r="H18" s="28">
        <f>H17</f>
        <v>636</v>
      </c>
      <c r="I18" s="28">
        <f t="shared" si="3"/>
        <v>959</v>
      </c>
      <c r="J18" s="28">
        <v>831</v>
      </c>
      <c r="K18" s="30"/>
      <c r="L18" s="21">
        <v>83399</v>
      </c>
      <c r="M18" s="28">
        <f>M17</f>
        <v>267</v>
      </c>
      <c r="N18" s="19">
        <v>264.64999999999998</v>
      </c>
    </row>
    <row r="19" spans="1:14" x14ac:dyDescent="0.25">
      <c r="A19" s="46">
        <v>45367</v>
      </c>
      <c r="B19" s="29">
        <f t="shared" si="2"/>
        <v>169.90000000000009</v>
      </c>
      <c r="C19" s="23"/>
      <c r="D19" s="48">
        <f>(C21-C18-D18)/2</f>
        <v>141.5</v>
      </c>
      <c r="E19" s="23"/>
      <c r="F19" s="48">
        <f>(E21-E18-F18)/2</f>
        <v>176.5</v>
      </c>
      <c r="G19" s="23"/>
      <c r="H19" s="48">
        <f>(G21-G18-H18)/2</f>
        <v>584</v>
      </c>
      <c r="I19" s="29">
        <f t="shared" si="3"/>
        <v>902</v>
      </c>
      <c r="J19" s="29">
        <v>901</v>
      </c>
      <c r="K19" s="30"/>
      <c r="L19" s="23"/>
      <c r="M19" s="48">
        <f>(L21-L18-M18)/2</f>
        <v>255.5</v>
      </c>
      <c r="N19" s="55">
        <v>170.9</v>
      </c>
    </row>
    <row r="20" spans="1:14" x14ac:dyDescent="0.25">
      <c r="A20" s="46">
        <v>45368</v>
      </c>
      <c r="B20" s="29">
        <f t="shared" si="2"/>
        <v>322.88999999999987</v>
      </c>
      <c r="C20" s="23"/>
      <c r="D20" s="48">
        <f>(C21-C18-D18)/2</f>
        <v>141.5</v>
      </c>
      <c r="E20" s="23"/>
      <c r="F20" s="48">
        <f>(E21-E18-F18)/2</f>
        <v>176.5</v>
      </c>
      <c r="G20" s="23"/>
      <c r="H20" s="48">
        <f>(G21-G18-H18)/2</f>
        <v>584</v>
      </c>
      <c r="I20" s="29">
        <f t="shared" si="3"/>
        <v>902</v>
      </c>
      <c r="J20" s="29">
        <v>880</v>
      </c>
      <c r="K20" s="30"/>
      <c r="L20" s="23"/>
      <c r="M20" s="48">
        <f>(L21-L18-M18)/2</f>
        <v>255.5</v>
      </c>
      <c r="N20" s="55">
        <v>344.89</v>
      </c>
    </row>
    <row r="21" spans="1:14" x14ac:dyDescent="0.25">
      <c r="A21" s="46">
        <v>45369</v>
      </c>
      <c r="B21" s="28">
        <f t="shared" si="2"/>
        <v>205.18000000000006</v>
      </c>
      <c r="C21" s="21">
        <v>8183</v>
      </c>
      <c r="D21" s="37">
        <f>C22-C21</f>
        <v>142</v>
      </c>
      <c r="E21" s="21">
        <v>99803</v>
      </c>
      <c r="F21" s="37">
        <f>E22-E21</f>
        <v>156</v>
      </c>
      <c r="G21" s="21">
        <v>937553</v>
      </c>
      <c r="H21" s="37">
        <f>G22-G21</f>
        <v>720</v>
      </c>
      <c r="I21" s="28">
        <f t="shared" si="3"/>
        <v>1018</v>
      </c>
      <c r="J21" s="28">
        <v>871</v>
      </c>
      <c r="K21" s="30"/>
      <c r="L21" s="21">
        <v>84177</v>
      </c>
      <c r="M21" s="37">
        <f>L22-L21</f>
        <v>361</v>
      </c>
      <c r="N21" s="19">
        <v>352.18</v>
      </c>
    </row>
    <row r="22" spans="1:14" x14ac:dyDescent="0.25">
      <c r="A22" s="46">
        <v>45370</v>
      </c>
      <c r="B22" s="28">
        <f t="shared" si="2"/>
        <v>258.40000000000009</v>
      </c>
      <c r="C22" s="21">
        <v>8325</v>
      </c>
      <c r="D22" s="37">
        <f>C23-C22</f>
        <v>135</v>
      </c>
      <c r="E22" s="21">
        <v>99959</v>
      </c>
      <c r="F22" s="37">
        <v>139</v>
      </c>
      <c r="G22" s="21">
        <v>938273</v>
      </c>
      <c r="H22" s="37">
        <f>G23-G22</f>
        <v>704</v>
      </c>
      <c r="I22" s="28">
        <f t="shared" si="3"/>
        <v>978</v>
      </c>
      <c r="J22" s="28">
        <v>883</v>
      </c>
      <c r="L22" s="21">
        <v>84538</v>
      </c>
      <c r="M22" s="37">
        <f>L23-L22</f>
        <v>355</v>
      </c>
      <c r="N22" s="19">
        <v>353.4</v>
      </c>
    </row>
    <row r="23" spans="1:14" x14ac:dyDescent="0.25">
      <c r="A23" s="46">
        <v>45371</v>
      </c>
      <c r="B23" s="28">
        <f t="shared" si="2"/>
        <v>249.36000000000013</v>
      </c>
      <c r="C23" s="21">
        <v>8460</v>
      </c>
      <c r="D23" s="37">
        <f>C24-C23</f>
        <v>139</v>
      </c>
      <c r="E23" s="21">
        <v>98</v>
      </c>
      <c r="F23" s="37">
        <f>E24-E23</f>
        <v>164</v>
      </c>
      <c r="G23" s="21">
        <v>938977</v>
      </c>
      <c r="H23" s="37">
        <f>G24-G23</f>
        <v>654</v>
      </c>
      <c r="I23" s="28">
        <f t="shared" si="3"/>
        <v>957</v>
      </c>
      <c r="J23" s="28">
        <v>863</v>
      </c>
      <c r="L23" s="21">
        <v>84893</v>
      </c>
      <c r="M23" s="37">
        <f>L24-L23</f>
        <v>343</v>
      </c>
      <c r="N23" s="19">
        <v>343.36</v>
      </c>
    </row>
    <row r="24" spans="1:14" x14ac:dyDescent="0.25">
      <c r="A24" s="46">
        <v>45372</v>
      </c>
      <c r="B24" s="28">
        <f t="shared" si="2"/>
        <v>212.30999999999995</v>
      </c>
      <c r="C24" s="21">
        <v>8599</v>
      </c>
      <c r="D24" s="37">
        <f>C25-C24</f>
        <v>141</v>
      </c>
      <c r="E24" s="21">
        <v>262</v>
      </c>
      <c r="F24" s="37">
        <f>E25-E24</f>
        <v>163</v>
      </c>
      <c r="G24" s="21">
        <v>939631</v>
      </c>
      <c r="H24" s="37">
        <f>G25-G24</f>
        <v>603</v>
      </c>
      <c r="I24" s="28">
        <f t="shared" si="3"/>
        <v>907</v>
      </c>
      <c r="J24" s="28">
        <v>867</v>
      </c>
      <c r="L24" s="21">
        <v>85236</v>
      </c>
      <c r="M24" s="37">
        <f>L25-L24</f>
        <v>250</v>
      </c>
      <c r="N24" s="19">
        <v>252.31</v>
      </c>
    </row>
    <row r="25" spans="1:14" x14ac:dyDescent="0.25">
      <c r="A25" s="46">
        <v>45373</v>
      </c>
      <c r="B25" s="28">
        <f t="shared" si="2"/>
        <v>194.05999999999995</v>
      </c>
      <c r="C25" s="21">
        <v>8740</v>
      </c>
      <c r="D25" s="28">
        <f>D24</f>
        <v>141</v>
      </c>
      <c r="E25" s="21">
        <v>425</v>
      </c>
      <c r="F25" s="28">
        <f>F24</f>
        <v>163</v>
      </c>
      <c r="G25" s="21">
        <v>940234</v>
      </c>
      <c r="H25" s="28">
        <f>H24</f>
        <v>603</v>
      </c>
      <c r="I25" s="28">
        <f t="shared" si="3"/>
        <v>907</v>
      </c>
      <c r="J25" s="28">
        <v>895</v>
      </c>
      <c r="L25" s="21">
        <v>85486</v>
      </c>
      <c r="M25" s="28">
        <f>M24</f>
        <v>250</v>
      </c>
      <c r="N25" s="19">
        <v>206.06</v>
      </c>
    </row>
    <row r="26" spans="1:14" x14ac:dyDescent="0.25">
      <c r="A26" s="46">
        <v>45374</v>
      </c>
      <c r="B26" s="29">
        <f t="shared" si="2"/>
        <v>104.18000000000006</v>
      </c>
      <c r="C26" s="23"/>
      <c r="D26" s="48">
        <f>(C29-C25-D25)/2</f>
        <v>203</v>
      </c>
      <c r="E26" s="23"/>
      <c r="F26" s="48">
        <f>(E28-E25-F25)/2</f>
        <v>161</v>
      </c>
      <c r="G26" s="23"/>
      <c r="H26" s="48">
        <f>(G28-G25-H25)/2</f>
        <v>646</v>
      </c>
      <c r="I26" s="29">
        <f t="shared" si="3"/>
        <v>1010</v>
      </c>
      <c r="J26" s="29">
        <v>895</v>
      </c>
      <c r="L26" s="23"/>
      <c r="M26" s="29">
        <f t="shared" ref="M26:M27" si="4">H26+J26+L26</f>
        <v>1541</v>
      </c>
      <c r="N26" s="55">
        <v>219.18</v>
      </c>
    </row>
    <row r="27" spans="1:14" x14ac:dyDescent="0.25">
      <c r="A27" s="46">
        <v>45375</v>
      </c>
      <c r="B27" s="29">
        <f t="shared" si="2"/>
        <v>134.49</v>
      </c>
      <c r="C27" s="23"/>
      <c r="D27" s="48">
        <f>(C29-C25-D25)/2</f>
        <v>203</v>
      </c>
      <c r="E27" s="23"/>
      <c r="F27" s="48">
        <f>(E28-E25-F25)/2</f>
        <v>161</v>
      </c>
      <c r="G27" s="23"/>
      <c r="H27" s="48">
        <f>(G28-G25-H25)/2</f>
        <v>646</v>
      </c>
      <c r="I27" s="29">
        <f t="shared" si="3"/>
        <v>1010</v>
      </c>
      <c r="J27" s="29">
        <v>934</v>
      </c>
      <c r="L27" s="23"/>
      <c r="M27" s="29">
        <f t="shared" si="4"/>
        <v>1580</v>
      </c>
      <c r="N27" s="55">
        <v>210.49</v>
      </c>
    </row>
    <row r="28" spans="1:14" x14ac:dyDescent="0.25">
      <c r="A28" s="46">
        <v>45376</v>
      </c>
      <c r="B28" s="28">
        <f t="shared" si="2"/>
        <v>215.01999999999998</v>
      </c>
      <c r="C28" s="21">
        <v>9152</v>
      </c>
      <c r="D28" s="37">
        <f t="shared" ref="D28" si="5">C29-C28</f>
        <v>135</v>
      </c>
      <c r="E28" s="21">
        <v>910</v>
      </c>
      <c r="F28" s="37">
        <f t="shared" ref="F28" si="6">E29-E28</f>
        <v>158</v>
      </c>
      <c r="G28" s="21">
        <v>942129</v>
      </c>
      <c r="H28" s="37">
        <f t="shared" ref="H28" si="7">G29-G28</f>
        <v>677</v>
      </c>
      <c r="I28" s="28">
        <f t="shared" ref="I28" si="8">D28+F28+H28</f>
        <v>970</v>
      </c>
      <c r="J28" s="28">
        <v>957</v>
      </c>
      <c r="L28" s="21">
        <v>86127</v>
      </c>
      <c r="M28" s="37">
        <f t="shared" ref="M28" si="9">L29-L28</f>
        <v>229</v>
      </c>
      <c r="N28" s="19">
        <v>228.02</v>
      </c>
    </row>
    <row r="29" spans="1:14" x14ac:dyDescent="0.25">
      <c r="A29" s="46">
        <v>45377</v>
      </c>
      <c r="B29" s="28">
        <f t="shared" si="2"/>
        <v>249.11999999999989</v>
      </c>
      <c r="C29" s="21">
        <v>9287</v>
      </c>
      <c r="D29" s="37">
        <f t="shared" ref="D29:D30" si="10">C30-C29</f>
        <v>136</v>
      </c>
      <c r="E29" s="21">
        <v>1068</v>
      </c>
      <c r="F29" s="37">
        <f t="shared" ref="F29:F30" si="11">E30-E29</f>
        <v>168</v>
      </c>
      <c r="G29" s="21">
        <v>942806</v>
      </c>
      <c r="H29" s="37">
        <f t="shared" ref="H29:H30" si="12">G30-G29</f>
        <v>662</v>
      </c>
      <c r="I29" s="28">
        <f t="shared" ref="I29:I34" si="13">D29+F29+H29</f>
        <v>966</v>
      </c>
      <c r="J29" s="28">
        <v>862</v>
      </c>
      <c r="L29" s="21">
        <v>86356</v>
      </c>
      <c r="M29" s="37">
        <f t="shared" ref="M29:M30" si="14">L30-L29</f>
        <v>355</v>
      </c>
      <c r="N29" s="19">
        <v>353.12</v>
      </c>
    </row>
    <row r="30" spans="1:14" x14ac:dyDescent="0.25">
      <c r="A30" s="46">
        <v>45378</v>
      </c>
      <c r="B30" s="28">
        <f t="shared" si="2"/>
        <v>228.31999999999994</v>
      </c>
      <c r="C30" s="21">
        <v>9423</v>
      </c>
      <c r="D30" s="37">
        <f t="shared" si="10"/>
        <v>143</v>
      </c>
      <c r="E30" s="21">
        <v>1236</v>
      </c>
      <c r="F30" s="37">
        <f t="shared" si="11"/>
        <v>164</v>
      </c>
      <c r="G30" s="21">
        <v>943468</v>
      </c>
      <c r="H30" s="37">
        <f t="shared" si="12"/>
        <v>554</v>
      </c>
      <c r="I30" s="28">
        <f t="shared" si="13"/>
        <v>861</v>
      </c>
      <c r="J30" s="28">
        <v>820</v>
      </c>
      <c r="L30" s="21">
        <v>86711</v>
      </c>
      <c r="M30" s="37">
        <f t="shared" si="14"/>
        <v>269</v>
      </c>
      <c r="N30" s="19">
        <v>269.32</v>
      </c>
    </row>
    <row r="31" spans="1:14" x14ac:dyDescent="0.25">
      <c r="A31" s="46">
        <v>45379</v>
      </c>
      <c r="B31" s="28">
        <f t="shared" ref="B31:B33" si="15">J31+N31-I31</f>
        <v>297.32999999999993</v>
      </c>
      <c r="C31" s="21">
        <v>9566</v>
      </c>
      <c r="D31" s="37">
        <f>D30</f>
        <v>143</v>
      </c>
      <c r="E31" s="21">
        <v>1400</v>
      </c>
      <c r="F31" s="37">
        <f>F30</f>
        <v>164</v>
      </c>
      <c r="G31" s="21">
        <v>944022</v>
      </c>
      <c r="H31" s="37">
        <f>H30</f>
        <v>554</v>
      </c>
      <c r="I31" s="28">
        <f t="shared" si="13"/>
        <v>861</v>
      </c>
      <c r="J31" s="28">
        <v>837</v>
      </c>
      <c r="L31" s="21">
        <v>86980</v>
      </c>
      <c r="M31" s="37">
        <f>M30</f>
        <v>269</v>
      </c>
      <c r="N31" s="19">
        <v>321.33</v>
      </c>
    </row>
    <row r="32" spans="1:14" x14ac:dyDescent="0.25">
      <c r="A32" s="47">
        <v>45380</v>
      </c>
      <c r="B32" s="29">
        <f t="shared" si="15"/>
        <v>248.55999999999995</v>
      </c>
      <c r="C32" s="23"/>
      <c r="D32" s="29">
        <f>(C35-C31-D31)/4</f>
        <v>134.75</v>
      </c>
      <c r="E32" s="23"/>
      <c r="F32" s="29">
        <f>(E35-E31-F31)/4</f>
        <v>183.75</v>
      </c>
      <c r="G32" s="23"/>
      <c r="H32" s="29">
        <f>(G35-G31-H31)/4</f>
        <v>566</v>
      </c>
      <c r="I32" s="29">
        <f t="shared" si="13"/>
        <v>884.5</v>
      </c>
      <c r="J32" s="29">
        <v>791</v>
      </c>
      <c r="L32" s="98"/>
      <c r="M32" s="97">
        <f>(L35-L31-M31)/4</f>
        <v>284.75</v>
      </c>
      <c r="N32" s="100">
        <v>342.06</v>
      </c>
    </row>
    <row r="33" spans="1:14" x14ac:dyDescent="0.25">
      <c r="A33" s="47">
        <v>45381</v>
      </c>
      <c r="B33" s="29">
        <f t="shared" si="15"/>
        <v>151.20000000000005</v>
      </c>
      <c r="C33" s="23"/>
      <c r="D33" s="29">
        <f>(C35-C31-D31)/4</f>
        <v>134.75</v>
      </c>
      <c r="E33" s="23"/>
      <c r="F33" s="29">
        <f>(E35-E31-F31)/4</f>
        <v>183.75</v>
      </c>
      <c r="G33" s="23"/>
      <c r="H33" s="29">
        <f>(G35-G31-H31)/4</f>
        <v>566</v>
      </c>
      <c r="I33" s="29">
        <f t="shared" si="13"/>
        <v>884.5</v>
      </c>
      <c r="J33" s="29">
        <v>817</v>
      </c>
      <c r="L33" s="98"/>
      <c r="M33" s="97">
        <f>(L35-L31-M31)/4</f>
        <v>284.75</v>
      </c>
      <c r="N33" s="101">
        <v>218.7</v>
      </c>
    </row>
    <row r="34" spans="1:14" x14ac:dyDescent="0.25">
      <c r="A34" s="47">
        <v>45382</v>
      </c>
      <c r="B34" s="29">
        <f>J34+N34-I34</f>
        <v>127.95000000000005</v>
      </c>
      <c r="C34" s="23"/>
      <c r="D34" s="29">
        <f>(C35-C31-D31)/4</f>
        <v>134.75</v>
      </c>
      <c r="E34" s="23"/>
      <c r="F34" s="29">
        <f>(E35-E31-F31)/4</f>
        <v>183.75</v>
      </c>
      <c r="G34" s="23"/>
      <c r="H34" s="29">
        <f>(G35-G31-H31)/4</f>
        <v>566</v>
      </c>
      <c r="I34" s="29">
        <f t="shared" si="13"/>
        <v>884.5</v>
      </c>
      <c r="J34" s="29">
        <v>777</v>
      </c>
      <c r="L34" s="98"/>
      <c r="M34" s="97">
        <f>(L35-L31-M31)/4</f>
        <v>284.75</v>
      </c>
      <c r="N34" s="101">
        <v>235.45</v>
      </c>
    </row>
    <row r="35" spans="1:14" ht="15.75" thickBot="1" x14ac:dyDescent="0.3">
      <c r="A35" s="46">
        <v>45383</v>
      </c>
      <c r="B35" s="76"/>
      <c r="C35" s="77">
        <v>10248</v>
      </c>
      <c r="D35" s="78"/>
      <c r="E35" s="77">
        <v>2299</v>
      </c>
      <c r="F35" s="77">
        <v>942806</v>
      </c>
      <c r="G35" s="77">
        <v>946840</v>
      </c>
      <c r="H35" s="77"/>
      <c r="I35" s="78"/>
      <c r="J35" s="77"/>
      <c r="L35" s="83">
        <v>88388</v>
      </c>
      <c r="M35" s="82"/>
      <c r="N35" s="79"/>
    </row>
    <row r="36" spans="1:14" ht="15.75" thickBot="1" x14ac:dyDescent="0.3">
      <c r="A36" s="17" t="s">
        <v>16</v>
      </c>
      <c r="B36" s="17"/>
      <c r="C36" s="17"/>
      <c r="D36" s="26">
        <f>SUM(D4:D35)</f>
        <v>4693.25</v>
      </c>
      <c r="E36" s="17"/>
      <c r="F36" s="26">
        <v>943468</v>
      </c>
      <c r="G36" s="26"/>
      <c r="H36" s="26">
        <f>SUM(H4:H35)</f>
        <v>18793</v>
      </c>
      <c r="I36" s="31">
        <f>SUM(I4:I34)</f>
        <v>28898.5</v>
      </c>
      <c r="J36" s="26">
        <f>SUM(J4:J35)</f>
        <v>28672</v>
      </c>
      <c r="K36" s="17"/>
      <c r="L36" s="80"/>
      <c r="M36" s="31">
        <f>SUM(M3:M33)</f>
        <v>8777.5</v>
      </c>
      <c r="N36" s="80">
        <f>SUM(N4:N35)</f>
        <v>6299.69</v>
      </c>
    </row>
    <row r="37" spans="1:14" ht="15.75" thickBot="1" x14ac:dyDescent="0.3"/>
    <row r="38" spans="1:14" ht="15.75" thickBot="1" x14ac:dyDescent="0.3">
      <c r="A38" s="17" t="s">
        <v>16</v>
      </c>
      <c r="B38" s="25"/>
      <c r="C38" s="26">
        <f>SUM(C4:C37)</f>
        <v>164794</v>
      </c>
      <c r="D38" s="25"/>
      <c r="E38" s="26">
        <f>SUM(E4:E37)</f>
        <v>1286865</v>
      </c>
      <c r="F38" s="24"/>
      <c r="G38" s="26">
        <f>SUM(G4:G37)</f>
        <v>19665820</v>
      </c>
      <c r="H38" s="22">
        <f>SUM(H4:H34)</f>
        <v>18793</v>
      </c>
      <c r="I38" s="26">
        <f>SUM(I4:I37)</f>
        <v>57797</v>
      </c>
    </row>
    <row r="39" spans="1:14" x14ac:dyDescent="0.25">
      <c r="H39">
        <f>H38/16</f>
        <v>1174.5625</v>
      </c>
      <c r="I39">
        <f>I38/31</f>
        <v>1864.4193548387098</v>
      </c>
    </row>
  </sheetData>
  <mergeCells count="7">
    <mergeCell ref="A2:A3"/>
    <mergeCell ref="A1:R1"/>
    <mergeCell ref="C2:D2"/>
    <mergeCell ref="E2:F2"/>
    <mergeCell ref="G2:H2"/>
    <mergeCell ref="I2:J2"/>
    <mergeCell ref="L2:M2"/>
  </mergeCells>
  <pageMargins left="0.7" right="0.7" top="0.78740157499999996" bottom="0.78740157499999996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6"/>
  <sheetViews>
    <sheetView tabSelected="1" workbookViewId="0">
      <selection activeCell="N6" sqref="N6"/>
    </sheetView>
  </sheetViews>
  <sheetFormatPr defaultRowHeight="15" x14ac:dyDescent="0.25"/>
  <cols>
    <col min="1" max="2" width="11.28515625" customWidth="1"/>
    <col min="9" max="9" width="9.140625" customWidth="1"/>
    <col min="14" max="14" width="14.140625" customWidth="1"/>
  </cols>
  <sheetData>
    <row r="1" spans="1:18" ht="15.75" thickBot="1" x14ac:dyDescent="0.3">
      <c r="A1" s="113" t="s">
        <v>112</v>
      </c>
      <c r="B1" s="114"/>
      <c r="C1" s="114"/>
      <c r="D1" s="114"/>
      <c r="E1" s="114"/>
      <c r="F1" s="114"/>
      <c r="G1" s="114"/>
      <c r="H1" s="114"/>
      <c r="I1" s="114"/>
      <c r="J1" s="114"/>
      <c r="K1" s="114"/>
      <c r="L1" s="114"/>
      <c r="M1" s="114"/>
      <c r="N1" s="114"/>
      <c r="O1" s="114"/>
      <c r="P1" s="114"/>
      <c r="Q1" s="114"/>
      <c r="R1" s="114"/>
    </row>
    <row r="2" spans="1:18" ht="15.75" thickBot="1" x14ac:dyDescent="0.3">
      <c r="A2" s="115" t="s">
        <v>72</v>
      </c>
      <c r="B2" s="71" t="s">
        <v>107</v>
      </c>
      <c r="C2" s="117" t="s">
        <v>74</v>
      </c>
      <c r="D2" s="118"/>
      <c r="E2" s="117" t="s">
        <v>75</v>
      </c>
      <c r="F2" s="118"/>
      <c r="G2" s="119" t="s">
        <v>77</v>
      </c>
      <c r="H2" s="112"/>
      <c r="I2" s="119" t="s">
        <v>76</v>
      </c>
      <c r="J2" s="112"/>
      <c r="L2" s="120" t="s">
        <v>87</v>
      </c>
      <c r="M2" s="121"/>
      <c r="N2" s="17" t="s">
        <v>87</v>
      </c>
    </row>
    <row r="3" spans="1:18" ht="15.75" thickBot="1" x14ac:dyDescent="0.3">
      <c r="A3" s="116"/>
      <c r="B3" s="72" t="s">
        <v>108</v>
      </c>
      <c r="C3" s="38" t="s">
        <v>73</v>
      </c>
      <c r="D3" s="39" t="s">
        <v>5</v>
      </c>
      <c r="E3" s="39" t="s">
        <v>73</v>
      </c>
      <c r="F3" s="39" t="s">
        <v>5</v>
      </c>
      <c r="G3" s="20" t="s">
        <v>73</v>
      </c>
      <c r="H3" s="40" t="s">
        <v>5</v>
      </c>
      <c r="I3" s="20" t="s">
        <v>73</v>
      </c>
      <c r="J3" s="40" t="s">
        <v>5</v>
      </c>
      <c r="L3" s="51" t="s">
        <v>105</v>
      </c>
      <c r="M3" s="27" t="s">
        <v>89</v>
      </c>
      <c r="N3" s="70" t="s">
        <v>106</v>
      </c>
    </row>
    <row r="4" spans="1:18" ht="15.75" thickTop="1" x14ac:dyDescent="0.25">
      <c r="A4" s="47">
        <v>45383</v>
      </c>
      <c r="B4" s="29">
        <f t="shared" ref="B4:B5" si="0">J4+N4-I4</f>
        <v>-603.17000000000007</v>
      </c>
      <c r="C4" s="23"/>
      <c r="D4" s="29">
        <f>ST.III_23!D34</f>
        <v>134.75</v>
      </c>
      <c r="E4" s="23"/>
      <c r="F4" s="29">
        <f>ST.III_23!F34</f>
        <v>183.75</v>
      </c>
      <c r="G4" s="23"/>
      <c r="H4" s="29">
        <f>ST.III_23!H34</f>
        <v>566</v>
      </c>
      <c r="I4" s="29">
        <f t="shared" ref="I4:I32" si="1">D4+F4+H4</f>
        <v>884.5</v>
      </c>
      <c r="J4" s="23"/>
      <c r="K4" s="56"/>
      <c r="L4" s="23"/>
      <c r="M4" s="29">
        <f>ST.III_23!M34</f>
        <v>284.75</v>
      </c>
      <c r="N4" s="67">
        <v>281.33</v>
      </c>
    </row>
    <row r="5" spans="1:18" x14ac:dyDescent="0.25">
      <c r="A5" s="46">
        <v>45384</v>
      </c>
      <c r="B5" s="28">
        <f t="shared" si="0"/>
        <v>-728.42</v>
      </c>
      <c r="C5" s="21">
        <f>ST.III_23!C35</f>
        <v>10248</v>
      </c>
      <c r="D5" s="28">
        <f t="shared" ref="D5:D8" si="2">C6-C5</f>
        <v>140</v>
      </c>
      <c r="E5" s="21">
        <f>ST.III_23!E35</f>
        <v>2299</v>
      </c>
      <c r="F5" s="28">
        <f t="shared" ref="F5:F8" si="3">E6-E5</f>
        <v>186</v>
      </c>
      <c r="G5" s="21">
        <f>ST.III_23!G35</f>
        <v>946840</v>
      </c>
      <c r="H5" s="28">
        <f t="shared" ref="H5:H8" si="4">G6-G5</f>
        <v>645</v>
      </c>
      <c r="I5" s="28">
        <f t="shared" si="1"/>
        <v>971</v>
      </c>
      <c r="J5" s="28"/>
      <c r="L5" s="21">
        <f>ST.III_23!L35</f>
        <v>88388</v>
      </c>
      <c r="M5" s="28">
        <f t="shared" ref="M5:M8" si="5">L6-L5</f>
        <v>246</v>
      </c>
      <c r="N5" s="19">
        <v>242.58</v>
      </c>
    </row>
    <row r="6" spans="1:18" x14ac:dyDescent="0.25">
      <c r="A6" s="46">
        <v>45385</v>
      </c>
      <c r="B6" s="28">
        <f>J6+N6-I6</f>
        <v>-596.6</v>
      </c>
      <c r="C6" s="21">
        <v>10388</v>
      </c>
      <c r="D6" s="28">
        <f t="shared" si="2"/>
        <v>161</v>
      </c>
      <c r="E6" s="21">
        <v>2485</v>
      </c>
      <c r="F6" s="28">
        <f t="shared" si="3"/>
        <v>174</v>
      </c>
      <c r="G6" s="21">
        <v>947485</v>
      </c>
      <c r="H6" s="28">
        <f t="shared" si="4"/>
        <v>570</v>
      </c>
      <c r="I6" s="28">
        <f t="shared" si="1"/>
        <v>905</v>
      </c>
      <c r="J6" s="28"/>
      <c r="K6" s="56"/>
      <c r="L6" s="21">
        <v>88634</v>
      </c>
      <c r="M6" s="28">
        <f t="shared" si="5"/>
        <v>307</v>
      </c>
      <c r="N6" s="19">
        <v>308.39999999999998</v>
      </c>
    </row>
    <row r="7" spans="1:18" x14ac:dyDescent="0.25">
      <c r="A7" s="46">
        <v>45386</v>
      </c>
      <c r="B7" s="28">
        <f>J7+N7-I7</f>
        <v>-694.69</v>
      </c>
      <c r="C7" s="21">
        <v>10549</v>
      </c>
      <c r="D7" s="28">
        <f t="shared" si="2"/>
        <v>165</v>
      </c>
      <c r="E7" s="21">
        <v>2659</v>
      </c>
      <c r="F7" s="28">
        <f t="shared" si="3"/>
        <v>187</v>
      </c>
      <c r="G7" s="21">
        <v>948055</v>
      </c>
      <c r="H7" s="28">
        <f t="shared" si="4"/>
        <v>577</v>
      </c>
      <c r="I7" s="28">
        <f t="shared" si="1"/>
        <v>929</v>
      </c>
      <c r="J7" s="28"/>
      <c r="K7" s="56"/>
      <c r="L7" s="21">
        <v>88941</v>
      </c>
      <c r="M7" s="28">
        <f t="shared" si="5"/>
        <v>238</v>
      </c>
      <c r="N7" s="19">
        <v>234.31</v>
      </c>
    </row>
    <row r="8" spans="1:18" x14ac:dyDescent="0.25">
      <c r="A8" s="46">
        <v>45387</v>
      </c>
      <c r="B8" s="28">
        <f>J8+N8-I8</f>
        <v>-673.67</v>
      </c>
      <c r="C8" s="21">
        <v>10714</v>
      </c>
      <c r="D8" s="28">
        <f>D7</f>
        <v>165</v>
      </c>
      <c r="E8" s="21">
        <v>2846</v>
      </c>
      <c r="F8" s="28">
        <f>F7</f>
        <v>187</v>
      </c>
      <c r="G8" s="21">
        <v>948632</v>
      </c>
      <c r="H8" s="28">
        <f>H7</f>
        <v>577</v>
      </c>
      <c r="I8" s="28">
        <f t="shared" ref="I8:I33" si="6">D8+F8+H8</f>
        <v>929</v>
      </c>
      <c r="J8" s="28"/>
      <c r="K8" s="56"/>
      <c r="L8" s="21">
        <v>89179</v>
      </c>
      <c r="M8" s="28">
        <f>M7</f>
        <v>238</v>
      </c>
      <c r="N8" s="19">
        <v>255.33</v>
      </c>
    </row>
    <row r="9" spans="1:18" x14ac:dyDescent="0.25">
      <c r="A9" s="96">
        <v>45388</v>
      </c>
      <c r="B9" s="97">
        <f t="shared" ref="B9:B11" si="7">J9+N9-I9</f>
        <v>-414.8</v>
      </c>
      <c r="C9" s="98"/>
      <c r="D9" s="99">
        <f>(C11-C8-D8)/2</f>
        <v>157</v>
      </c>
      <c r="E9" s="98"/>
      <c r="F9" s="99">
        <f>(E11-E8-F8)/2</f>
        <v>165</v>
      </c>
      <c r="G9" s="98"/>
      <c r="H9" s="99">
        <f>(G11-G8-H8)/2</f>
        <v>376</v>
      </c>
      <c r="I9" s="97">
        <f t="shared" si="6"/>
        <v>698</v>
      </c>
      <c r="J9" s="97"/>
      <c r="K9" s="56"/>
      <c r="L9" s="98"/>
      <c r="M9" s="99">
        <f>(L11-L8-M8)/2</f>
        <v>346.5</v>
      </c>
      <c r="N9" s="100">
        <v>283.2</v>
      </c>
    </row>
    <row r="10" spans="1:18" x14ac:dyDescent="0.25">
      <c r="A10" s="96">
        <v>45389</v>
      </c>
      <c r="B10" s="97">
        <f t="shared" si="7"/>
        <v>-309.47000000000003</v>
      </c>
      <c r="C10" s="98"/>
      <c r="D10" s="99">
        <f>(C11-C8-D8)/2</f>
        <v>157</v>
      </c>
      <c r="E10" s="98"/>
      <c r="F10" s="99">
        <f>(E11-E8-F8)/2</f>
        <v>165</v>
      </c>
      <c r="G10" s="98"/>
      <c r="H10" s="99">
        <f>(G11-G8-H8)/2</f>
        <v>376</v>
      </c>
      <c r="I10" s="97">
        <f t="shared" si="6"/>
        <v>698</v>
      </c>
      <c r="J10" s="97"/>
      <c r="K10" s="56"/>
      <c r="L10" s="98"/>
      <c r="M10" s="99">
        <f>(L11-L8-M8)/2</f>
        <v>346.5</v>
      </c>
      <c r="N10" s="100">
        <v>388.53</v>
      </c>
    </row>
    <row r="11" spans="1:18" x14ac:dyDescent="0.25">
      <c r="A11" s="46">
        <v>45390</v>
      </c>
      <c r="B11" s="28">
        <f t="shared" si="7"/>
        <v>964517</v>
      </c>
      <c r="C11" s="21">
        <v>11193</v>
      </c>
      <c r="D11" s="28">
        <f t="shared" ref="D11:D14" si="8">C12-C11</f>
        <v>-11193</v>
      </c>
      <c r="E11" s="21">
        <v>3363</v>
      </c>
      <c r="F11" s="28">
        <f t="shared" ref="F11:F14" si="9">E12-E11</f>
        <v>-3363</v>
      </c>
      <c r="G11" s="21">
        <v>949961</v>
      </c>
      <c r="H11" s="28">
        <f t="shared" ref="H11:H14" si="10">G12-G11</f>
        <v>-949961</v>
      </c>
      <c r="I11" s="28">
        <f t="shared" si="6"/>
        <v>-964517</v>
      </c>
      <c r="J11" s="28"/>
      <c r="K11" s="56"/>
      <c r="L11" s="21">
        <v>90110</v>
      </c>
      <c r="M11" s="28">
        <f t="shared" ref="M11:M14" si="11">L12-L11</f>
        <v>-90110</v>
      </c>
      <c r="N11" s="19"/>
    </row>
    <row r="12" spans="1:18" x14ac:dyDescent="0.25">
      <c r="A12" s="46">
        <v>45391</v>
      </c>
      <c r="B12" s="28">
        <f>J12+N12-I12</f>
        <v>0</v>
      </c>
      <c r="C12" s="21"/>
      <c r="D12" s="28">
        <f t="shared" si="8"/>
        <v>0</v>
      </c>
      <c r="E12" s="21"/>
      <c r="F12" s="28">
        <f t="shared" si="9"/>
        <v>0</v>
      </c>
      <c r="G12" s="21"/>
      <c r="H12" s="28">
        <f t="shared" si="10"/>
        <v>0</v>
      </c>
      <c r="I12" s="28">
        <f t="shared" si="6"/>
        <v>0</v>
      </c>
      <c r="J12" s="28"/>
      <c r="K12" s="56"/>
      <c r="L12" s="21"/>
      <c r="M12" s="28">
        <f t="shared" si="11"/>
        <v>0</v>
      </c>
      <c r="N12" s="19"/>
    </row>
    <row r="13" spans="1:18" x14ac:dyDescent="0.25">
      <c r="A13" s="46">
        <v>45392</v>
      </c>
      <c r="B13" s="28">
        <f>J13+N13-I13</f>
        <v>0</v>
      </c>
      <c r="C13" s="21"/>
      <c r="D13" s="28">
        <f t="shared" si="8"/>
        <v>0</v>
      </c>
      <c r="E13" s="21"/>
      <c r="F13" s="28">
        <f t="shared" si="9"/>
        <v>0</v>
      </c>
      <c r="G13" s="21"/>
      <c r="H13" s="28">
        <f t="shared" si="10"/>
        <v>0</v>
      </c>
      <c r="I13" s="28">
        <f t="shared" si="6"/>
        <v>0</v>
      </c>
      <c r="J13" s="28"/>
      <c r="K13" s="56"/>
      <c r="L13" s="21"/>
      <c r="M13" s="28">
        <f t="shared" si="11"/>
        <v>0</v>
      </c>
      <c r="N13" s="19"/>
    </row>
    <row r="14" spans="1:18" x14ac:dyDescent="0.25">
      <c r="A14" s="46">
        <v>45393</v>
      </c>
      <c r="B14" s="28">
        <f>J14+N14-I14</f>
        <v>0</v>
      </c>
      <c r="C14" s="21"/>
      <c r="D14" s="28">
        <f t="shared" si="8"/>
        <v>0</v>
      </c>
      <c r="E14" s="21"/>
      <c r="F14" s="28">
        <f t="shared" si="9"/>
        <v>0</v>
      </c>
      <c r="G14" s="21"/>
      <c r="H14" s="28">
        <f t="shared" si="10"/>
        <v>0</v>
      </c>
      <c r="I14" s="28">
        <f t="shared" si="6"/>
        <v>0</v>
      </c>
      <c r="J14" s="28"/>
      <c r="K14" s="56"/>
      <c r="L14" s="21"/>
      <c r="M14" s="28">
        <f t="shared" si="11"/>
        <v>0</v>
      </c>
      <c r="N14" s="19"/>
    </row>
    <row r="15" spans="1:18" x14ac:dyDescent="0.25">
      <c r="A15" s="46">
        <v>45394</v>
      </c>
      <c r="B15" s="28">
        <f>J15+N15-I15</f>
        <v>0</v>
      </c>
      <c r="C15" s="21"/>
      <c r="D15" s="28">
        <f>D14</f>
        <v>0</v>
      </c>
      <c r="E15" s="21"/>
      <c r="F15" s="28">
        <f>F14</f>
        <v>0</v>
      </c>
      <c r="G15" s="21"/>
      <c r="H15" s="28">
        <f>H14</f>
        <v>0</v>
      </c>
      <c r="I15" s="28">
        <f t="shared" si="6"/>
        <v>0</v>
      </c>
      <c r="J15" s="28"/>
      <c r="K15" s="56"/>
      <c r="L15" s="21"/>
      <c r="M15" s="28">
        <f>M14</f>
        <v>0</v>
      </c>
      <c r="N15" s="19"/>
    </row>
    <row r="16" spans="1:18" x14ac:dyDescent="0.25">
      <c r="A16" s="122">
        <v>45395</v>
      </c>
      <c r="B16" s="97">
        <f t="shared" ref="B16:B18" si="12">J16+N16-I16</f>
        <v>0</v>
      </c>
      <c r="C16" s="98"/>
      <c r="D16" s="99">
        <f>(C18-C15-D15)/2</f>
        <v>0</v>
      </c>
      <c r="E16" s="98"/>
      <c r="F16" s="99">
        <f>(E18-E15-F15)/2</f>
        <v>0</v>
      </c>
      <c r="G16" s="98"/>
      <c r="H16" s="99">
        <f>(G18-G15-H15)/2</f>
        <v>0</v>
      </c>
      <c r="I16" s="97">
        <f t="shared" si="6"/>
        <v>0</v>
      </c>
      <c r="J16" s="97"/>
      <c r="K16" s="56"/>
      <c r="L16" s="98"/>
      <c r="M16" s="99">
        <f>(L18-L15-M15)/2</f>
        <v>0</v>
      </c>
      <c r="N16" s="100"/>
    </row>
    <row r="17" spans="1:14" x14ac:dyDescent="0.25">
      <c r="A17" s="96">
        <v>45396</v>
      </c>
      <c r="B17" s="97">
        <f t="shared" si="12"/>
        <v>0</v>
      </c>
      <c r="C17" s="98"/>
      <c r="D17" s="99">
        <f>(C18-C15-D15)/2</f>
        <v>0</v>
      </c>
      <c r="E17" s="98"/>
      <c r="F17" s="99">
        <f>(E18-E15-F15)/2</f>
        <v>0</v>
      </c>
      <c r="G17" s="98"/>
      <c r="H17" s="99">
        <f>(G18-G15-H15)/2</f>
        <v>0</v>
      </c>
      <c r="I17" s="97">
        <f t="shared" si="6"/>
        <v>0</v>
      </c>
      <c r="J17" s="97"/>
      <c r="K17" s="56"/>
      <c r="L17" s="98"/>
      <c r="M17" s="99">
        <f>(L18-L15-M15)/2</f>
        <v>0</v>
      </c>
      <c r="N17" s="100"/>
    </row>
    <row r="18" spans="1:14" x14ac:dyDescent="0.25">
      <c r="A18" s="46">
        <v>45397</v>
      </c>
      <c r="B18" s="28">
        <f t="shared" si="12"/>
        <v>0</v>
      </c>
      <c r="C18" s="21"/>
      <c r="D18" s="28">
        <f t="shared" ref="D18:D21" si="13">C19-C18</f>
        <v>0</v>
      </c>
      <c r="E18" s="21"/>
      <c r="F18" s="28">
        <f t="shared" ref="F18:F21" si="14">E19-E18</f>
        <v>0</v>
      </c>
      <c r="G18" s="21"/>
      <c r="H18" s="28">
        <f t="shared" ref="H18:H21" si="15">G19-G18</f>
        <v>0</v>
      </c>
      <c r="I18" s="28">
        <f t="shared" si="6"/>
        <v>0</v>
      </c>
      <c r="J18" s="28"/>
      <c r="K18" s="95"/>
      <c r="L18" s="21"/>
      <c r="M18" s="28">
        <f t="shared" ref="M18:M21" si="16">L19-L18</f>
        <v>0</v>
      </c>
      <c r="N18" s="19"/>
    </row>
    <row r="19" spans="1:14" x14ac:dyDescent="0.25">
      <c r="A19" s="46">
        <v>45391</v>
      </c>
      <c r="B19" s="28">
        <f>J19+N19-I19</f>
        <v>0</v>
      </c>
      <c r="C19" s="21"/>
      <c r="D19" s="28">
        <f t="shared" si="13"/>
        <v>0</v>
      </c>
      <c r="E19" s="21"/>
      <c r="F19" s="28">
        <f t="shared" si="14"/>
        <v>0</v>
      </c>
      <c r="G19" s="21"/>
      <c r="H19" s="28">
        <f t="shared" si="15"/>
        <v>0</v>
      </c>
      <c r="I19" s="28">
        <f t="shared" si="6"/>
        <v>0</v>
      </c>
      <c r="J19" s="28"/>
      <c r="K19" s="95"/>
      <c r="L19" s="21"/>
      <c r="M19" s="28">
        <f t="shared" si="16"/>
        <v>0</v>
      </c>
      <c r="N19" s="19"/>
    </row>
    <row r="20" spans="1:14" x14ac:dyDescent="0.25">
      <c r="A20" s="46">
        <v>45392</v>
      </c>
      <c r="B20" s="28">
        <f>J20+N20-I20</f>
        <v>0</v>
      </c>
      <c r="C20" s="21"/>
      <c r="D20" s="28">
        <f t="shared" si="13"/>
        <v>0</v>
      </c>
      <c r="E20" s="21"/>
      <c r="F20" s="28">
        <f t="shared" si="14"/>
        <v>0</v>
      </c>
      <c r="G20" s="21"/>
      <c r="H20" s="28">
        <f t="shared" si="15"/>
        <v>0</v>
      </c>
      <c r="I20" s="28">
        <f t="shared" si="6"/>
        <v>0</v>
      </c>
      <c r="J20" s="28"/>
      <c r="K20" s="95"/>
      <c r="L20" s="21"/>
      <c r="M20" s="28">
        <f t="shared" si="16"/>
        <v>0</v>
      </c>
      <c r="N20" s="19"/>
    </row>
    <row r="21" spans="1:14" x14ac:dyDescent="0.25">
      <c r="A21" s="46">
        <v>45393</v>
      </c>
      <c r="B21" s="28">
        <f>J21+N21-I21</f>
        <v>0</v>
      </c>
      <c r="C21" s="21"/>
      <c r="D21" s="28">
        <f t="shared" si="13"/>
        <v>0</v>
      </c>
      <c r="E21" s="21"/>
      <c r="F21" s="28">
        <f t="shared" si="14"/>
        <v>0</v>
      </c>
      <c r="G21" s="21"/>
      <c r="H21" s="28">
        <f t="shared" si="15"/>
        <v>0</v>
      </c>
      <c r="I21" s="28">
        <f t="shared" si="6"/>
        <v>0</v>
      </c>
      <c r="J21" s="28"/>
      <c r="K21" s="95"/>
      <c r="L21" s="21"/>
      <c r="M21" s="28">
        <f t="shared" si="16"/>
        <v>0</v>
      </c>
      <c r="N21" s="19"/>
    </row>
    <row r="22" spans="1:14" x14ac:dyDescent="0.25">
      <c r="A22" s="46">
        <v>45394</v>
      </c>
      <c r="B22" s="28">
        <f>J22+N22-I22</f>
        <v>0</v>
      </c>
      <c r="C22" s="21"/>
      <c r="D22" s="28">
        <f>D21</f>
        <v>0</v>
      </c>
      <c r="E22" s="21"/>
      <c r="F22" s="28">
        <f>F21</f>
        <v>0</v>
      </c>
      <c r="G22" s="21"/>
      <c r="H22" s="28">
        <f>H21</f>
        <v>0</v>
      </c>
      <c r="I22" s="28">
        <f t="shared" si="6"/>
        <v>0</v>
      </c>
      <c r="J22" s="28"/>
      <c r="K22" s="56"/>
      <c r="L22" s="21"/>
      <c r="M22" s="28">
        <f>M21</f>
        <v>0</v>
      </c>
      <c r="N22" s="19"/>
    </row>
    <row r="23" spans="1:14" x14ac:dyDescent="0.25">
      <c r="A23" s="122">
        <v>45395</v>
      </c>
      <c r="B23" s="97">
        <f t="shared" ref="B23:B25" si="17">J23+N23-I23</f>
        <v>0</v>
      </c>
      <c r="C23" s="98"/>
      <c r="D23" s="99">
        <f>(C25-C22-D22)/2</f>
        <v>0</v>
      </c>
      <c r="E23" s="98"/>
      <c r="F23" s="99">
        <f>(E25-E22-F22)/2</f>
        <v>0</v>
      </c>
      <c r="G23" s="98"/>
      <c r="H23" s="99">
        <f>(G25-G22-H22)/2</f>
        <v>0</v>
      </c>
      <c r="I23" s="97">
        <f t="shared" si="6"/>
        <v>0</v>
      </c>
      <c r="J23" s="97"/>
      <c r="K23" s="56"/>
      <c r="L23" s="98"/>
      <c r="M23" s="99">
        <f>(L25-L22-M22)/2</f>
        <v>0</v>
      </c>
      <c r="N23" s="100"/>
    </row>
    <row r="24" spans="1:14" x14ac:dyDescent="0.25">
      <c r="A24" s="96">
        <v>45396</v>
      </c>
      <c r="B24" s="97">
        <f t="shared" si="17"/>
        <v>0</v>
      </c>
      <c r="C24" s="98"/>
      <c r="D24" s="99">
        <f>(C25-C22-D22)/2</f>
        <v>0</v>
      </c>
      <c r="E24" s="98"/>
      <c r="F24" s="99">
        <f>(E25-E22-F22)/2</f>
        <v>0</v>
      </c>
      <c r="G24" s="98"/>
      <c r="H24" s="99">
        <f>(G25-G22-H22)/2</f>
        <v>0</v>
      </c>
      <c r="I24" s="97">
        <f t="shared" si="6"/>
        <v>0</v>
      </c>
      <c r="J24" s="97"/>
      <c r="K24" s="56"/>
      <c r="L24" s="98"/>
      <c r="M24" s="99">
        <f>(L25-L22-M22)/2</f>
        <v>0</v>
      </c>
      <c r="N24" s="100"/>
    </row>
    <row r="25" spans="1:14" x14ac:dyDescent="0.25">
      <c r="A25" s="46">
        <v>45397</v>
      </c>
      <c r="B25" s="28">
        <f t="shared" si="17"/>
        <v>0</v>
      </c>
      <c r="C25" s="21"/>
      <c r="D25" s="28">
        <f t="shared" ref="D25:D28" si="18">C26-C25</f>
        <v>0</v>
      </c>
      <c r="E25" s="21"/>
      <c r="F25" s="28">
        <f t="shared" ref="F25:F28" si="19">E26-E25</f>
        <v>0</v>
      </c>
      <c r="G25" s="21"/>
      <c r="H25" s="28">
        <f t="shared" ref="H25:H28" si="20">G26-G25</f>
        <v>0</v>
      </c>
      <c r="I25" s="28">
        <f t="shared" si="6"/>
        <v>0</v>
      </c>
      <c r="J25" s="28"/>
      <c r="K25" s="56"/>
      <c r="L25" s="21"/>
      <c r="M25" s="28">
        <f t="shared" ref="M25:M28" si="21">L26-L25</f>
        <v>0</v>
      </c>
      <c r="N25" s="19"/>
    </row>
    <row r="26" spans="1:14" x14ac:dyDescent="0.25">
      <c r="A26" s="46">
        <v>45391</v>
      </c>
      <c r="B26" s="28">
        <f>J26+N26-I26</f>
        <v>0</v>
      </c>
      <c r="C26" s="21"/>
      <c r="D26" s="28">
        <f t="shared" si="18"/>
        <v>0</v>
      </c>
      <c r="E26" s="21"/>
      <c r="F26" s="28">
        <f t="shared" si="19"/>
        <v>0</v>
      </c>
      <c r="G26" s="21"/>
      <c r="H26" s="28">
        <f t="shared" si="20"/>
        <v>0</v>
      </c>
      <c r="I26" s="28">
        <f t="shared" si="6"/>
        <v>0</v>
      </c>
      <c r="J26" s="28"/>
      <c r="K26" s="56"/>
      <c r="L26" s="21"/>
      <c r="M26" s="28">
        <f t="shared" si="21"/>
        <v>0</v>
      </c>
      <c r="N26" s="19"/>
    </row>
    <row r="27" spans="1:14" x14ac:dyDescent="0.25">
      <c r="A27" s="46">
        <v>45392</v>
      </c>
      <c r="B27" s="28">
        <f>J27+N27-I27</f>
        <v>0</v>
      </c>
      <c r="C27" s="21"/>
      <c r="D27" s="28">
        <f t="shared" si="18"/>
        <v>0</v>
      </c>
      <c r="E27" s="21"/>
      <c r="F27" s="28">
        <f t="shared" si="19"/>
        <v>0</v>
      </c>
      <c r="G27" s="21"/>
      <c r="H27" s="28">
        <f t="shared" si="20"/>
        <v>0</v>
      </c>
      <c r="I27" s="28">
        <f t="shared" si="6"/>
        <v>0</v>
      </c>
      <c r="J27" s="28"/>
      <c r="K27" s="56"/>
      <c r="L27" s="21"/>
      <c r="M27" s="28">
        <f t="shared" si="21"/>
        <v>0</v>
      </c>
      <c r="N27" s="19"/>
    </row>
    <row r="28" spans="1:14" x14ac:dyDescent="0.25">
      <c r="A28" s="46">
        <v>45393</v>
      </c>
      <c r="B28" s="28">
        <f>J28+N28-I28</f>
        <v>0</v>
      </c>
      <c r="C28" s="21"/>
      <c r="D28" s="28">
        <f t="shared" si="18"/>
        <v>0</v>
      </c>
      <c r="E28" s="21"/>
      <c r="F28" s="28">
        <f t="shared" si="19"/>
        <v>0</v>
      </c>
      <c r="G28" s="21"/>
      <c r="H28" s="28">
        <f t="shared" si="20"/>
        <v>0</v>
      </c>
      <c r="I28" s="28">
        <f t="shared" si="6"/>
        <v>0</v>
      </c>
      <c r="J28" s="28"/>
      <c r="K28" s="56"/>
      <c r="L28" s="21"/>
      <c r="M28" s="28">
        <f t="shared" si="21"/>
        <v>0</v>
      </c>
      <c r="N28" s="19"/>
    </row>
    <row r="29" spans="1:14" x14ac:dyDescent="0.25">
      <c r="A29" s="46">
        <v>45394</v>
      </c>
      <c r="B29" s="28">
        <f>J29+N29-I29</f>
        <v>0</v>
      </c>
      <c r="C29" s="21"/>
      <c r="D29" s="28">
        <f>D28</f>
        <v>0</v>
      </c>
      <c r="E29" s="21"/>
      <c r="F29" s="28">
        <f>F28</f>
        <v>0</v>
      </c>
      <c r="G29" s="21"/>
      <c r="H29" s="28">
        <f>H28</f>
        <v>0</v>
      </c>
      <c r="I29" s="28">
        <f t="shared" si="6"/>
        <v>0</v>
      </c>
      <c r="J29" s="28"/>
      <c r="K29" s="56"/>
      <c r="L29" s="21"/>
      <c r="M29" s="28">
        <f>M28</f>
        <v>0</v>
      </c>
      <c r="N29" s="19"/>
    </row>
    <row r="30" spans="1:14" x14ac:dyDescent="0.25">
      <c r="A30" s="122">
        <v>45395</v>
      </c>
      <c r="B30" s="97">
        <f t="shared" ref="B30:B31" si="22">J30+N30-I30</f>
        <v>0</v>
      </c>
      <c r="C30" s="98"/>
      <c r="D30" s="99">
        <f>(C32-C29-D29)/2</f>
        <v>0</v>
      </c>
      <c r="E30" s="98"/>
      <c r="F30" s="99">
        <f>(E32-E29-F29)/2</f>
        <v>0</v>
      </c>
      <c r="G30" s="98"/>
      <c r="H30" s="99">
        <f>(G32-G29-H29)/2</f>
        <v>0</v>
      </c>
      <c r="I30" s="97">
        <f t="shared" si="6"/>
        <v>0</v>
      </c>
      <c r="J30" s="97"/>
      <c r="K30" s="56"/>
      <c r="L30" s="98"/>
      <c r="M30" s="99">
        <f>(L32-L29-M29)/2</f>
        <v>0</v>
      </c>
      <c r="N30" s="100"/>
    </row>
    <row r="31" spans="1:14" x14ac:dyDescent="0.25">
      <c r="A31" s="96">
        <v>45396</v>
      </c>
      <c r="B31" s="97">
        <f t="shared" si="22"/>
        <v>0</v>
      </c>
      <c r="C31" s="98"/>
      <c r="D31" s="99">
        <f>(C32-C29-D29)/2</f>
        <v>0</v>
      </c>
      <c r="E31" s="98"/>
      <c r="F31" s="99">
        <f>(E32-E29-F29)/2</f>
        <v>0</v>
      </c>
      <c r="G31" s="98"/>
      <c r="H31" s="99">
        <f>(G32-G29-H29)/2</f>
        <v>0</v>
      </c>
      <c r="I31" s="97">
        <f t="shared" si="6"/>
        <v>0</v>
      </c>
      <c r="J31" s="97"/>
      <c r="L31" s="98"/>
      <c r="M31" s="99">
        <f>(L32-L29-M29)/2</f>
        <v>0</v>
      </c>
      <c r="N31" s="100"/>
    </row>
    <row r="32" spans="1:14" x14ac:dyDescent="0.25">
      <c r="A32" s="46">
        <v>45397</v>
      </c>
      <c r="B32" s="28">
        <f>J32+N32-I32</f>
        <v>0</v>
      </c>
      <c r="C32" s="21"/>
      <c r="D32" s="28">
        <f t="shared" ref="D32:D33" si="23">C33-C32</f>
        <v>0</v>
      </c>
      <c r="E32" s="21"/>
      <c r="F32" s="28">
        <f t="shared" ref="F32" si="24">E33-E32</f>
        <v>0</v>
      </c>
      <c r="G32" s="21"/>
      <c r="H32" s="28">
        <f t="shared" ref="H32" si="25">G33-G32</f>
        <v>0</v>
      </c>
      <c r="I32" s="37"/>
      <c r="J32" s="28"/>
      <c r="L32" s="21"/>
      <c r="M32" s="28">
        <f t="shared" ref="M32" si="26">L33-L32</f>
        <v>0</v>
      </c>
      <c r="N32" s="75"/>
    </row>
    <row r="33" spans="1:14" x14ac:dyDescent="0.25">
      <c r="A33" s="46">
        <v>45412</v>
      </c>
      <c r="B33" s="28"/>
      <c r="C33" s="21"/>
      <c r="D33" s="28">
        <f t="shared" si="23"/>
        <v>0</v>
      </c>
      <c r="E33" s="21"/>
      <c r="F33" s="37"/>
      <c r="G33" s="21"/>
      <c r="H33" s="37"/>
      <c r="I33" s="37"/>
      <c r="J33" s="28"/>
      <c r="L33" s="21"/>
      <c r="M33" s="81"/>
      <c r="N33" s="75"/>
    </row>
    <row r="34" spans="1:14" x14ac:dyDescent="0.25">
      <c r="A34" s="46">
        <v>45414</v>
      </c>
      <c r="B34" s="28"/>
      <c r="C34" s="21"/>
      <c r="D34" s="28">
        <f t="shared" ref="D33:D34" si="27">C35-C34</f>
        <v>0</v>
      </c>
      <c r="E34" s="21"/>
      <c r="F34" s="37"/>
      <c r="G34" s="21"/>
      <c r="H34" s="37"/>
      <c r="I34" s="37"/>
      <c r="J34" s="28"/>
      <c r="L34" s="21"/>
      <c r="M34" s="81"/>
      <c r="N34" s="75"/>
    </row>
    <row r="35" spans="1:14" ht="15.75" thickBot="1" x14ac:dyDescent="0.3">
      <c r="A35" s="76"/>
      <c r="B35" s="76"/>
      <c r="C35" s="77"/>
      <c r="D35" s="78"/>
      <c r="E35" s="77"/>
      <c r="F35" s="77"/>
      <c r="G35" s="77"/>
      <c r="H35" s="77"/>
      <c r="I35" s="78"/>
      <c r="J35" s="77"/>
      <c r="L35" s="83"/>
      <c r="M35" s="82"/>
      <c r="N35" s="79"/>
    </row>
    <row r="36" spans="1:14" ht="15.75" thickBot="1" x14ac:dyDescent="0.3">
      <c r="A36" s="17" t="s">
        <v>16</v>
      </c>
      <c r="B36" s="107">
        <f>SUM(B4:B35)</f>
        <v>960496.18</v>
      </c>
      <c r="C36" s="17"/>
      <c r="D36" s="26">
        <f>SUM(D4:D35)</f>
        <v>-10113.25</v>
      </c>
      <c r="E36" s="17"/>
      <c r="F36" s="26">
        <f>SUM(F4:F35)</f>
        <v>-2115.25</v>
      </c>
      <c r="G36" s="26"/>
      <c r="H36" s="26">
        <f>SUM(H4:H35)</f>
        <v>-946274</v>
      </c>
      <c r="I36" s="31"/>
      <c r="J36" s="26">
        <f>SUM(J4:J35)</f>
        <v>0</v>
      </c>
      <c r="K36" s="17"/>
      <c r="L36" s="80"/>
      <c r="M36" s="31">
        <f>SUM(M3:M33)</f>
        <v>-88103.25</v>
      </c>
      <c r="N36" s="80">
        <f>SUM(N4:N35)</f>
        <v>1993.6799999999998</v>
      </c>
    </row>
  </sheetData>
  <mergeCells count="7">
    <mergeCell ref="A2:A3"/>
    <mergeCell ref="A1:R1"/>
    <mergeCell ref="C2:D2"/>
    <mergeCell ref="E2:F2"/>
    <mergeCell ref="G2:H2"/>
    <mergeCell ref="I2:J2"/>
    <mergeCell ref="L2:M2"/>
  </mergeCells>
  <pageMargins left="0.7" right="0.7" top="0.78740157499999996" bottom="0.78740157499999996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6"/>
  <sheetViews>
    <sheetView zoomScaleNormal="100" workbookViewId="0">
      <selection activeCell="E5" sqref="E5"/>
    </sheetView>
  </sheetViews>
  <sheetFormatPr defaultRowHeight="15" x14ac:dyDescent="0.25"/>
  <cols>
    <col min="1" max="2" width="11.28515625" customWidth="1"/>
    <col min="9" max="9" width="9.140625" customWidth="1"/>
    <col min="14" max="14" width="14.140625" customWidth="1"/>
  </cols>
  <sheetData>
    <row r="1" spans="1:18" ht="15.75" thickBot="1" x14ac:dyDescent="0.3">
      <c r="A1" s="113" t="s">
        <v>113</v>
      </c>
      <c r="B1" s="114"/>
      <c r="C1" s="114"/>
      <c r="D1" s="114"/>
      <c r="E1" s="114"/>
      <c r="F1" s="114"/>
      <c r="G1" s="114"/>
      <c r="H1" s="114"/>
      <c r="I1" s="114"/>
      <c r="J1" s="114"/>
      <c r="K1" s="114"/>
      <c r="L1" s="114"/>
      <c r="M1" s="114"/>
      <c r="N1" s="114"/>
      <c r="O1" s="114"/>
      <c r="P1" s="114"/>
      <c r="Q1" s="114"/>
      <c r="R1" s="114"/>
    </row>
    <row r="2" spans="1:18" ht="15.75" thickBot="1" x14ac:dyDescent="0.3">
      <c r="A2" s="115" t="s">
        <v>72</v>
      </c>
      <c r="B2" s="71" t="s">
        <v>107</v>
      </c>
      <c r="C2" s="117" t="s">
        <v>74</v>
      </c>
      <c r="D2" s="118"/>
      <c r="E2" s="117" t="s">
        <v>75</v>
      </c>
      <c r="F2" s="118"/>
      <c r="G2" s="119" t="s">
        <v>77</v>
      </c>
      <c r="H2" s="112"/>
      <c r="I2" s="119" t="s">
        <v>76</v>
      </c>
      <c r="J2" s="112"/>
      <c r="L2" s="120" t="s">
        <v>87</v>
      </c>
      <c r="M2" s="121"/>
      <c r="N2" s="17" t="s">
        <v>87</v>
      </c>
    </row>
    <row r="3" spans="1:18" ht="15.75" thickBot="1" x14ac:dyDescent="0.3">
      <c r="A3" s="116"/>
      <c r="B3" s="102" t="s">
        <v>108</v>
      </c>
      <c r="C3" s="38" t="s">
        <v>73</v>
      </c>
      <c r="D3" s="39" t="s">
        <v>5</v>
      </c>
      <c r="E3" s="38" t="s">
        <v>73</v>
      </c>
      <c r="F3" s="39" t="s">
        <v>5</v>
      </c>
      <c r="G3" s="38" t="s">
        <v>73</v>
      </c>
      <c r="H3" s="39" t="s">
        <v>5</v>
      </c>
      <c r="I3" s="20" t="s">
        <v>73</v>
      </c>
      <c r="J3" s="40" t="s">
        <v>5</v>
      </c>
      <c r="L3" s="38" t="s">
        <v>73</v>
      </c>
      <c r="M3" s="39" t="s">
        <v>5</v>
      </c>
      <c r="N3" s="104" t="s">
        <v>106</v>
      </c>
    </row>
    <row r="4" spans="1:18" ht="15.75" thickTop="1" x14ac:dyDescent="0.25">
      <c r="A4" s="96">
        <v>45413</v>
      </c>
      <c r="B4" s="103">
        <f t="shared" ref="B4:B5" si="0">J4+N4-I4</f>
        <v>0</v>
      </c>
      <c r="C4" s="103"/>
      <c r="D4" s="103">
        <f>D7</f>
        <v>0</v>
      </c>
      <c r="E4" s="103"/>
      <c r="F4" s="103">
        <f>F7</f>
        <v>0</v>
      </c>
      <c r="G4" s="103"/>
      <c r="H4" s="103"/>
      <c r="I4" s="103">
        <f t="shared" ref="I4:I34" si="1">D4+F4+H4</f>
        <v>0</v>
      </c>
      <c r="J4" s="105"/>
      <c r="K4" s="56"/>
      <c r="L4" s="103"/>
      <c r="M4" s="103">
        <f>M7</f>
        <v>0</v>
      </c>
      <c r="N4" s="106"/>
    </row>
    <row r="5" spans="1:18" x14ac:dyDescent="0.25">
      <c r="A5" s="46">
        <v>45414</v>
      </c>
      <c r="B5" s="28">
        <f t="shared" si="0"/>
        <v>0</v>
      </c>
      <c r="C5" s="21">
        <f>ST.IV_23!C34</f>
        <v>0</v>
      </c>
      <c r="D5" s="37">
        <f t="shared" ref="D5" si="2">C6-C5</f>
        <v>0</v>
      </c>
      <c r="E5" s="21">
        <f>ST.IV_23!E34</f>
        <v>0</v>
      </c>
      <c r="F5" s="37">
        <f t="shared" ref="F5" si="3">E6-E5</f>
        <v>0</v>
      </c>
      <c r="G5" s="21">
        <f>ST.IV_23!G34</f>
        <v>0</v>
      </c>
      <c r="H5" s="37">
        <f t="shared" ref="H5" si="4">G6-G5</f>
        <v>0</v>
      </c>
      <c r="I5" s="28">
        <f t="shared" si="1"/>
        <v>0</v>
      </c>
      <c r="J5" s="28"/>
      <c r="L5" s="21">
        <f>ST.IV_23!L34</f>
        <v>0</v>
      </c>
      <c r="M5" s="37">
        <f t="shared" ref="M5" si="5">L6-L5</f>
        <v>0</v>
      </c>
      <c r="N5" s="19"/>
    </row>
    <row r="6" spans="1:18" x14ac:dyDescent="0.25">
      <c r="A6" s="46">
        <v>45415</v>
      </c>
      <c r="B6" s="28">
        <f>J6+N6-I6</f>
        <v>0</v>
      </c>
      <c r="C6" s="21"/>
      <c r="D6" s="28">
        <f>D5</f>
        <v>0</v>
      </c>
      <c r="E6" s="21"/>
      <c r="F6" s="28">
        <f>F5</f>
        <v>0</v>
      </c>
      <c r="G6" s="21"/>
      <c r="H6" s="28">
        <f>H5</f>
        <v>0</v>
      </c>
      <c r="I6" s="28">
        <f t="shared" si="1"/>
        <v>0</v>
      </c>
      <c r="J6" s="28"/>
      <c r="L6" s="21"/>
      <c r="M6" s="28">
        <f>M5</f>
        <v>0</v>
      </c>
      <c r="N6" s="19"/>
    </row>
    <row r="7" spans="1:18" x14ac:dyDescent="0.25">
      <c r="A7" s="96">
        <v>45416</v>
      </c>
      <c r="B7" s="97">
        <f>J7+N7-I7</f>
        <v>0</v>
      </c>
      <c r="C7" s="98"/>
      <c r="D7" s="48">
        <f>(C9-C6-D6)/2</f>
        <v>0</v>
      </c>
      <c r="E7" s="98"/>
      <c r="F7" s="48">
        <f>(E9-E6-F6)/2</f>
        <v>0</v>
      </c>
      <c r="G7" s="98"/>
      <c r="H7" s="48">
        <f>(G9-G6-H6)/2</f>
        <v>0</v>
      </c>
      <c r="I7" s="29">
        <f t="shared" si="1"/>
        <v>0</v>
      </c>
      <c r="J7" s="29"/>
      <c r="L7" s="98"/>
      <c r="M7" s="48">
        <f>(L9-L6-M6)/2</f>
        <v>0</v>
      </c>
      <c r="N7" s="55"/>
    </row>
    <row r="8" spans="1:18" x14ac:dyDescent="0.25">
      <c r="A8" s="96">
        <v>45417</v>
      </c>
      <c r="B8" s="97">
        <f>J8+N8-I8</f>
        <v>0</v>
      </c>
      <c r="C8" s="98"/>
      <c r="D8" s="48">
        <f>(C9-C6-D6)/2</f>
        <v>0</v>
      </c>
      <c r="E8" s="98"/>
      <c r="F8" s="48">
        <f>(E9-E6-F6)/2</f>
        <v>0</v>
      </c>
      <c r="G8" s="98"/>
      <c r="H8" s="48">
        <f>(G9-G6-H6)/2</f>
        <v>0</v>
      </c>
      <c r="I8" s="97">
        <f t="shared" si="1"/>
        <v>0</v>
      </c>
      <c r="J8" s="97"/>
      <c r="L8" s="98"/>
      <c r="M8" s="48">
        <f>(L9-L6-M6)/2</f>
        <v>0</v>
      </c>
      <c r="N8" s="100"/>
    </row>
    <row r="9" spans="1:18" x14ac:dyDescent="0.25">
      <c r="A9" s="46">
        <v>45418</v>
      </c>
      <c r="B9" s="28">
        <f>J9+N9-I9</f>
        <v>0</v>
      </c>
      <c r="C9" s="21"/>
      <c r="D9" s="37">
        <f t="shared" ref="D9:D12" si="6">C10-C9</f>
        <v>0</v>
      </c>
      <c r="E9" s="21"/>
      <c r="F9" s="37">
        <f t="shared" ref="F9:F12" si="7">E10-E9</f>
        <v>0</v>
      </c>
      <c r="G9" s="21"/>
      <c r="H9" s="37">
        <f t="shared" ref="H9:H12" si="8">G10-G9</f>
        <v>0</v>
      </c>
      <c r="I9" s="28">
        <f t="shared" si="1"/>
        <v>0</v>
      </c>
      <c r="J9" s="28"/>
      <c r="L9" s="21"/>
      <c r="M9" s="37">
        <f t="shared" ref="M9:M12" si="9">L10-L9</f>
        <v>0</v>
      </c>
      <c r="N9" s="19"/>
    </row>
    <row r="10" spans="1:18" x14ac:dyDescent="0.25">
      <c r="A10" s="46">
        <v>45419</v>
      </c>
      <c r="B10" s="28">
        <f t="shared" ref="B10:B12" si="10">J10+N10-I10</f>
        <v>0</v>
      </c>
      <c r="C10" s="21"/>
      <c r="D10" s="37">
        <f t="shared" si="6"/>
        <v>0</v>
      </c>
      <c r="E10" s="21"/>
      <c r="F10" s="37">
        <f t="shared" si="7"/>
        <v>0</v>
      </c>
      <c r="G10" s="21"/>
      <c r="H10" s="37">
        <f t="shared" si="8"/>
        <v>0</v>
      </c>
      <c r="I10" s="28">
        <f t="shared" si="1"/>
        <v>0</v>
      </c>
      <c r="J10" s="28"/>
      <c r="L10" s="21"/>
      <c r="M10" s="37">
        <f t="shared" si="9"/>
        <v>0</v>
      </c>
      <c r="N10" s="19"/>
    </row>
    <row r="11" spans="1:18" x14ac:dyDescent="0.25">
      <c r="A11" s="46">
        <v>45420</v>
      </c>
      <c r="B11" s="28">
        <f t="shared" si="10"/>
        <v>0</v>
      </c>
      <c r="C11" s="21"/>
      <c r="D11" s="37">
        <f t="shared" si="6"/>
        <v>0</v>
      </c>
      <c r="E11" s="21"/>
      <c r="F11" s="37">
        <f t="shared" si="7"/>
        <v>0</v>
      </c>
      <c r="G11" s="21"/>
      <c r="H11" s="37">
        <f t="shared" si="8"/>
        <v>0</v>
      </c>
      <c r="I11" s="28">
        <f t="shared" si="1"/>
        <v>0</v>
      </c>
      <c r="J11" s="28"/>
      <c r="L11" s="21"/>
      <c r="M11" s="37">
        <f t="shared" si="9"/>
        <v>0</v>
      </c>
      <c r="N11" s="19"/>
    </row>
    <row r="12" spans="1:18" x14ac:dyDescent="0.25">
      <c r="A12" s="46">
        <v>45421</v>
      </c>
      <c r="B12" s="28">
        <f t="shared" si="10"/>
        <v>0</v>
      </c>
      <c r="C12" s="21"/>
      <c r="D12" s="37">
        <f t="shared" si="6"/>
        <v>0</v>
      </c>
      <c r="E12" s="21"/>
      <c r="F12" s="37">
        <f t="shared" si="7"/>
        <v>0</v>
      </c>
      <c r="G12" s="21"/>
      <c r="H12" s="37">
        <f t="shared" si="8"/>
        <v>0</v>
      </c>
      <c r="I12" s="28">
        <f t="shared" si="1"/>
        <v>0</v>
      </c>
      <c r="J12" s="28"/>
      <c r="L12" s="21"/>
      <c r="M12" s="37">
        <f t="shared" si="9"/>
        <v>0</v>
      </c>
      <c r="N12" s="19"/>
    </row>
    <row r="13" spans="1:18" x14ac:dyDescent="0.25">
      <c r="A13" s="46">
        <v>45422</v>
      </c>
      <c r="B13" s="28">
        <f>J13+N13-I13</f>
        <v>0</v>
      </c>
      <c r="C13" s="21"/>
      <c r="D13" s="28">
        <f>D12</f>
        <v>0</v>
      </c>
      <c r="E13" s="21"/>
      <c r="F13" s="28">
        <f>F12</f>
        <v>0</v>
      </c>
      <c r="G13" s="21"/>
      <c r="H13" s="28">
        <f>H12</f>
        <v>0</v>
      </c>
      <c r="I13" s="28">
        <f t="shared" si="1"/>
        <v>0</v>
      </c>
      <c r="J13" s="28"/>
      <c r="L13" s="21"/>
      <c r="M13" s="28">
        <f>M12</f>
        <v>0</v>
      </c>
      <c r="N13" s="19"/>
    </row>
    <row r="14" spans="1:18" x14ac:dyDescent="0.25">
      <c r="A14" s="96">
        <v>45423</v>
      </c>
      <c r="B14" s="97">
        <f>J14+N14-I14</f>
        <v>0</v>
      </c>
      <c r="C14" s="98"/>
      <c r="D14" s="48">
        <f>(C16-C13-D13)/2</f>
        <v>0</v>
      </c>
      <c r="E14" s="98"/>
      <c r="F14" s="48">
        <f>(E16-E13-F13)/2</f>
        <v>0</v>
      </c>
      <c r="G14" s="98"/>
      <c r="H14" s="48">
        <f>(G16-G13-H13)/2</f>
        <v>0</v>
      </c>
      <c r="I14" s="29">
        <f t="shared" si="1"/>
        <v>0</v>
      </c>
      <c r="J14" s="29"/>
      <c r="L14" s="98"/>
      <c r="M14" s="48">
        <f>(L16-L13-M13)/2</f>
        <v>0</v>
      </c>
      <c r="N14" s="55"/>
    </row>
    <row r="15" spans="1:18" x14ac:dyDescent="0.25">
      <c r="A15" s="96">
        <v>45424</v>
      </c>
      <c r="B15" s="97">
        <f>J15+N15-I15</f>
        <v>0</v>
      </c>
      <c r="C15" s="98"/>
      <c r="D15" s="48">
        <f>(C16-C13-D13)/2</f>
        <v>0</v>
      </c>
      <c r="E15" s="98"/>
      <c r="F15" s="48">
        <f>(E16-E13-F13)/2</f>
        <v>0</v>
      </c>
      <c r="G15" s="98"/>
      <c r="H15" s="48">
        <f>(G16-G13-H13)/2</f>
        <v>0</v>
      </c>
      <c r="I15" s="97">
        <f t="shared" si="1"/>
        <v>0</v>
      </c>
      <c r="J15" s="97"/>
      <c r="L15" s="98"/>
      <c r="M15" s="48">
        <f>(L16-L13-M13)/2</f>
        <v>0</v>
      </c>
      <c r="N15" s="100"/>
    </row>
    <row r="16" spans="1:18" x14ac:dyDescent="0.25">
      <c r="A16" s="46">
        <v>45425</v>
      </c>
      <c r="B16" s="28">
        <f>J16+N16-I16</f>
        <v>0</v>
      </c>
      <c r="C16" s="21"/>
      <c r="D16" s="37">
        <f t="shared" ref="D16:D19" si="11">C17-C16</f>
        <v>0</v>
      </c>
      <c r="E16" s="21"/>
      <c r="F16" s="37">
        <f t="shared" ref="F16:F19" si="12">E17-E16</f>
        <v>0</v>
      </c>
      <c r="G16" s="21"/>
      <c r="H16" s="37">
        <f t="shared" ref="H16:H19" si="13">G17-G16</f>
        <v>0</v>
      </c>
      <c r="I16" s="28">
        <f t="shared" si="1"/>
        <v>0</v>
      </c>
      <c r="J16" s="28"/>
      <c r="L16" s="21"/>
      <c r="M16" s="37">
        <f t="shared" ref="M16:M19" si="14">L17-L16</f>
        <v>0</v>
      </c>
      <c r="N16" s="19"/>
    </row>
    <row r="17" spans="1:14" x14ac:dyDescent="0.25">
      <c r="A17" s="46">
        <v>45426</v>
      </c>
      <c r="B17" s="28">
        <f t="shared" ref="B17:B19" si="15">J17+N17-I17</f>
        <v>0</v>
      </c>
      <c r="C17" s="21"/>
      <c r="D17" s="37">
        <f t="shared" si="11"/>
        <v>0</v>
      </c>
      <c r="E17" s="21"/>
      <c r="F17" s="37">
        <f t="shared" si="12"/>
        <v>0</v>
      </c>
      <c r="G17" s="21"/>
      <c r="H17" s="37">
        <f t="shared" si="13"/>
        <v>0</v>
      </c>
      <c r="I17" s="28">
        <f t="shared" si="1"/>
        <v>0</v>
      </c>
      <c r="J17" s="28"/>
      <c r="L17" s="21"/>
      <c r="M17" s="37">
        <f t="shared" si="14"/>
        <v>0</v>
      </c>
      <c r="N17" s="19"/>
    </row>
    <row r="18" spans="1:14" x14ac:dyDescent="0.25">
      <c r="A18" s="46">
        <v>45427</v>
      </c>
      <c r="B18" s="28">
        <f t="shared" si="15"/>
        <v>0</v>
      </c>
      <c r="C18" s="21"/>
      <c r="D18" s="37">
        <f t="shared" si="11"/>
        <v>0</v>
      </c>
      <c r="E18" s="21"/>
      <c r="F18" s="37">
        <f t="shared" si="12"/>
        <v>0</v>
      </c>
      <c r="G18" s="21"/>
      <c r="H18" s="37">
        <f t="shared" si="13"/>
        <v>0</v>
      </c>
      <c r="I18" s="28">
        <f t="shared" si="1"/>
        <v>0</v>
      </c>
      <c r="J18" s="28"/>
      <c r="L18" s="21"/>
      <c r="M18" s="37">
        <f t="shared" si="14"/>
        <v>0</v>
      </c>
      <c r="N18" s="19"/>
    </row>
    <row r="19" spans="1:14" x14ac:dyDescent="0.25">
      <c r="A19" s="46">
        <v>45428</v>
      </c>
      <c r="B19" s="28">
        <f t="shared" si="15"/>
        <v>0</v>
      </c>
      <c r="C19" s="21"/>
      <c r="D19" s="37">
        <f t="shared" si="11"/>
        <v>0</v>
      </c>
      <c r="E19" s="21"/>
      <c r="F19" s="37">
        <f t="shared" si="12"/>
        <v>0</v>
      </c>
      <c r="G19" s="21"/>
      <c r="H19" s="37">
        <f t="shared" si="13"/>
        <v>0</v>
      </c>
      <c r="I19" s="28">
        <f t="shared" si="1"/>
        <v>0</v>
      </c>
      <c r="J19" s="28"/>
      <c r="K19" s="30"/>
      <c r="L19" s="21"/>
      <c r="M19" s="37">
        <f t="shared" si="14"/>
        <v>0</v>
      </c>
      <c r="N19" s="19"/>
    </row>
    <row r="20" spans="1:14" x14ac:dyDescent="0.25">
      <c r="A20" s="46">
        <v>45429</v>
      </c>
      <c r="B20" s="28">
        <f>J20+N20-I20</f>
        <v>0</v>
      </c>
      <c r="C20" s="21"/>
      <c r="D20" s="28">
        <f>D19</f>
        <v>0</v>
      </c>
      <c r="E20" s="21"/>
      <c r="F20" s="28">
        <f>F19</f>
        <v>0</v>
      </c>
      <c r="G20" s="21"/>
      <c r="H20" s="28">
        <f>H19</f>
        <v>0</v>
      </c>
      <c r="I20" s="28">
        <f t="shared" si="1"/>
        <v>0</v>
      </c>
      <c r="J20" s="28"/>
      <c r="K20" s="95"/>
      <c r="L20" s="21"/>
      <c r="M20" s="28">
        <f>M19</f>
        <v>0</v>
      </c>
      <c r="N20" s="19"/>
    </row>
    <row r="21" spans="1:14" x14ac:dyDescent="0.25">
      <c r="A21" s="96">
        <v>45430</v>
      </c>
      <c r="B21" s="97">
        <f>J21+N21-I21</f>
        <v>0</v>
      </c>
      <c r="C21" s="98"/>
      <c r="D21" s="48">
        <f>(C23-C20-D20)/2</f>
        <v>0</v>
      </c>
      <c r="E21" s="98"/>
      <c r="F21" s="48">
        <f>(E23-E20-F20)/2</f>
        <v>0</v>
      </c>
      <c r="G21" s="98"/>
      <c r="H21" s="48">
        <f>(G23-G20-H20)/2</f>
        <v>0</v>
      </c>
      <c r="I21" s="29">
        <f t="shared" si="1"/>
        <v>0</v>
      </c>
      <c r="J21" s="29"/>
      <c r="K21" s="30"/>
      <c r="L21" s="98"/>
      <c r="M21" s="48">
        <f>(L23-L20-M20)/2</f>
        <v>0</v>
      </c>
      <c r="N21" s="55"/>
    </row>
    <row r="22" spans="1:14" x14ac:dyDescent="0.25">
      <c r="A22" s="96">
        <v>45431</v>
      </c>
      <c r="B22" s="97">
        <f>J22+N22-I22</f>
        <v>0</v>
      </c>
      <c r="C22" s="98"/>
      <c r="D22" s="48">
        <f>(C23-C20-D20)/2</f>
        <v>0</v>
      </c>
      <c r="E22" s="98"/>
      <c r="F22" s="48">
        <f>(E23-E20-F20)/2</f>
        <v>0</v>
      </c>
      <c r="G22" s="98"/>
      <c r="H22" s="48">
        <f>(G23-G20-H20)/2</f>
        <v>0</v>
      </c>
      <c r="I22" s="97">
        <f t="shared" si="1"/>
        <v>0</v>
      </c>
      <c r="J22" s="97"/>
      <c r="K22" s="30"/>
      <c r="L22" s="98"/>
      <c r="M22" s="48">
        <f>(L23-L20-M20)/2</f>
        <v>0</v>
      </c>
      <c r="N22" s="100"/>
    </row>
    <row r="23" spans="1:14" x14ac:dyDescent="0.25">
      <c r="A23" s="46">
        <v>45432</v>
      </c>
      <c r="B23" s="28">
        <f>J23+N23-I23</f>
        <v>0</v>
      </c>
      <c r="C23" s="21"/>
      <c r="D23" s="37">
        <f t="shared" ref="D23:D26" si="16">C24-C23</f>
        <v>0</v>
      </c>
      <c r="E23" s="21"/>
      <c r="F23" s="37">
        <f t="shared" ref="F23:F26" si="17">E24-E23</f>
        <v>0</v>
      </c>
      <c r="G23" s="21"/>
      <c r="H23" s="37">
        <f t="shared" ref="H23:H26" si="18">G24-G23</f>
        <v>0</v>
      </c>
      <c r="I23" s="28">
        <f t="shared" si="1"/>
        <v>0</v>
      </c>
      <c r="J23" s="28"/>
      <c r="L23" s="21"/>
      <c r="M23" s="37">
        <f t="shared" ref="M23:M26" si="19">L24-L23</f>
        <v>0</v>
      </c>
      <c r="N23" s="19"/>
    </row>
    <row r="24" spans="1:14" x14ac:dyDescent="0.25">
      <c r="A24" s="46">
        <v>45433</v>
      </c>
      <c r="B24" s="28">
        <f t="shared" ref="B24:B26" si="20">J24+N24-I24</f>
        <v>0</v>
      </c>
      <c r="C24" s="21"/>
      <c r="D24" s="37">
        <f t="shared" si="16"/>
        <v>0</v>
      </c>
      <c r="E24" s="21"/>
      <c r="F24" s="37">
        <f t="shared" si="17"/>
        <v>0</v>
      </c>
      <c r="G24" s="21"/>
      <c r="H24" s="37">
        <f t="shared" si="18"/>
        <v>0</v>
      </c>
      <c r="I24" s="28">
        <f t="shared" si="1"/>
        <v>0</v>
      </c>
      <c r="J24" s="28"/>
      <c r="L24" s="21"/>
      <c r="M24" s="37">
        <f t="shared" si="19"/>
        <v>0</v>
      </c>
      <c r="N24" s="19"/>
    </row>
    <row r="25" spans="1:14" x14ac:dyDescent="0.25">
      <c r="A25" s="46">
        <v>45434</v>
      </c>
      <c r="B25" s="28">
        <f t="shared" si="20"/>
        <v>0</v>
      </c>
      <c r="C25" s="21"/>
      <c r="D25" s="37">
        <f t="shared" si="16"/>
        <v>0</v>
      </c>
      <c r="E25" s="21"/>
      <c r="F25" s="37">
        <f t="shared" si="17"/>
        <v>0</v>
      </c>
      <c r="G25" s="21"/>
      <c r="H25" s="37">
        <f t="shared" si="18"/>
        <v>0</v>
      </c>
      <c r="I25" s="28">
        <f t="shared" si="1"/>
        <v>0</v>
      </c>
      <c r="J25" s="28"/>
      <c r="L25" s="21"/>
      <c r="M25" s="37">
        <f t="shared" si="19"/>
        <v>0</v>
      </c>
      <c r="N25" s="19"/>
    </row>
    <row r="26" spans="1:14" x14ac:dyDescent="0.25">
      <c r="A26" s="46">
        <v>45435</v>
      </c>
      <c r="B26" s="28">
        <f t="shared" si="20"/>
        <v>0</v>
      </c>
      <c r="C26" s="21"/>
      <c r="D26" s="37">
        <f t="shared" si="16"/>
        <v>0</v>
      </c>
      <c r="E26" s="21"/>
      <c r="F26" s="37">
        <f t="shared" si="17"/>
        <v>0</v>
      </c>
      <c r="G26" s="21"/>
      <c r="H26" s="37">
        <f t="shared" si="18"/>
        <v>0</v>
      </c>
      <c r="I26" s="28">
        <f t="shared" si="1"/>
        <v>0</v>
      </c>
      <c r="J26" s="28"/>
      <c r="L26" s="21"/>
      <c r="M26" s="37">
        <f t="shared" si="19"/>
        <v>0</v>
      </c>
      <c r="N26" s="19"/>
    </row>
    <row r="27" spans="1:14" x14ac:dyDescent="0.25">
      <c r="A27" s="46">
        <v>45436</v>
      </c>
      <c r="B27" s="28">
        <f>J27+N27-I27</f>
        <v>0</v>
      </c>
      <c r="C27" s="21"/>
      <c r="D27" s="28">
        <f>D26</f>
        <v>0</v>
      </c>
      <c r="E27" s="21"/>
      <c r="F27" s="28">
        <f>F26</f>
        <v>0</v>
      </c>
      <c r="G27" s="21"/>
      <c r="H27" s="28">
        <f>H26</f>
        <v>0</v>
      </c>
      <c r="I27" s="28">
        <f t="shared" si="1"/>
        <v>0</v>
      </c>
      <c r="J27" s="28"/>
      <c r="K27" s="56"/>
      <c r="L27" s="21"/>
      <c r="M27" s="28">
        <f>M26</f>
        <v>0</v>
      </c>
      <c r="N27" s="19"/>
    </row>
    <row r="28" spans="1:14" x14ac:dyDescent="0.25">
      <c r="A28" s="96">
        <v>45437</v>
      </c>
      <c r="B28" s="97">
        <f>J28+N28-I28</f>
        <v>0</v>
      </c>
      <c r="C28" s="98"/>
      <c r="D28" s="48">
        <f>(C30-C27-D27)/2</f>
        <v>0</v>
      </c>
      <c r="E28" s="98"/>
      <c r="F28" s="48">
        <f>(E30-E27-F27)/2</f>
        <v>0</v>
      </c>
      <c r="G28" s="98"/>
      <c r="H28" s="48">
        <f>(G30-G27-H27)/2</f>
        <v>0</v>
      </c>
      <c r="I28" s="29">
        <f t="shared" si="1"/>
        <v>0</v>
      </c>
      <c r="J28" s="29"/>
      <c r="L28" s="98"/>
      <c r="M28" s="48">
        <f>(L30-L27-M27)/2</f>
        <v>0</v>
      </c>
      <c r="N28" s="55"/>
    </row>
    <row r="29" spans="1:14" x14ac:dyDescent="0.25">
      <c r="A29" s="96">
        <v>45438</v>
      </c>
      <c r="B29" s="97">
        <f>J29+N29-I29</f>
        <v>0</v>
      </c>
      <c r="C29" s="98"/>
      <c r="D29" s="48">
        <f>(C30-C27-D27)/2</f>
        <v>0</v>
      </c>
      <c r="E29" s="98"/>
      <c r="F29" s="48">
        <f>(E30-E27-F27)/2</f>
        <v>0</v>
      </c>
      <c r="G29" s="98"/>
      <c r="H29" s="48">
        <f>(G30-G27-H27)/2</f>
        <v>0</v>
      </c>
      <c r="I29" s="97">
        <f t="shared" si="1"/>
        <v>0</v>
      </c>
      <c r="J29" s="97"/>
      <c r="L29" s="98"/>
      <c r="M29" s="48">
        <f>(L30-L27-M27)/2</f>
        <v>0</v>
      </c>
      <c r="N29" s="100"/>
    </row>
    <row r="30" spans="1:14" x14ac:dyDescent="0.25">
      <c r="A30" s="46">
        <v>45439</v>
      </c>
      <c r="B30" s="28">
        <f>J30+N30-I30</f>
        <v>0</v>
      </c>
      <c r="C30" s="21"/>
      <c r="D30" s="37">
        <f t="shared" ref="D30:H33" si="21">C31-C30</f>
        <v>0</v>
      </c>
      <c r="E30" s="21"/>
      <c r="F30" s="37">
        <f t="shared" si="21"/>
        <v>0</v>
      </c>
      <c r="G30" s="21"/>
      <c r="H30" s="37">
        <f t="shared" si="21"/>
        <v>0</v>
      </c>
      <c r="I30" s="28">
        <f t="shared" si="1"/>
        <v>0</v>
      </c>
      <c r="J30" s="28"/>
      <c r="L30" s="21"/>
      <c r="M30" s="37">
        <f t="shared" ref="M30:M33" si="22">L31-L30</f>
        <v>0</v>
      </c>
      <c r="N30" s="19"/>
    </row>
    <row r="31" spans="1:14" x14ac:dyDescent="0.25">
      <c r="A31" s="46">
        <v>45440</v>
      </c>
      <c r="B31" s="28">
        <f t="shared" ref="B31:B34" si="23">J31+N31-I31</f>
        <v>0</v>
      </c>
      <c r="C31" s="21"/>
      <c r="D31" s="37">
        <f t="shared" si="21"/>
        <v>0</v>
      </c>
      <c r="E31" s="21"/>
      <c r="F31" s="37">
        <f t="shared" si="21"/>
        <v>0</v>
      </c>
      <c r="G31" s="21"/>
      <c r="H31" s="37">
        <f t="shared" si="21"/>
        <v>0</v>
      </c>
      <c r="I31" s="28">
        <f t="shared" si="1"/>
        <v>0</v>
      </c>
      <c r="J31" s="28"/>
      <c r="L31" s="21"/>
      <c r="M31" s="37">
        <f t="shared" si="22"/>
        <v>0</v>
      </c>
      <c r="N31" s="19"/>
    </row>
    <row r="32" spans="1:14" x14ac:dyDescent="0.25">
      <c r="A32" s="46">
        <v>45441</v>
      </c>
      <c r="B32" s="28">
        <f t="shared" si="23"/>
        <v>0</v>
      </c>
      <c r="C32" s="21"/>
      <c r="D32" s="37">
        <f t="shared" si="21"/>
        <v>0</v>
      </c>
      <c r="E32" s="21"/>
      <c r="F32" s="37">
        <f t="shared" si="21"/>
        <v>0</v>
      </c>
      <c r="G32" s="21"/>
      <c r="H32" s="37">
        <f t="shared" si="21"/>
        <v>0</v>
      </c>
      <c r="I32" s="37">
        <f t="shared" si="1"/>
        <v>0</v>
      </c>
      <c r="J32" s="28"/>
      <c r="L32" s="21"/>
      <c r="M32" s="37">
        <f t="shared" si="22"/>
        <v>0</v>
      </c>
      <c r="N32" s="19"/>
    </row>
    <row r="33" spans="1:14" x14ac:dyDescent="0.25">
      <c r="A33" s="46">
        <v>45442</v>
      </c>
      <c r="B33" s="28">
        <f t="shared" si="23"/>
        <v>0</v>
      </c>
      <c r="C33" s="21"/>
      <c r="D33" s="37">
        <f t="shared" si="21"/>
        <v>0</v>
      </c>
      <c r="E33" s="21"/>
      <c r="F33" s="37">
        <f t="shared" si="21"/>
        <v>0</v>
      </c>
      <c r="G33" s="21"/>
      <c r="H33" s="37">
        <f t="shared" si="21"/>
        <v>0</v>
      </c>
      <c r="I33" s="37">
        <f t="shared" si="1"/>
        <v>0</v>
      </c>
      <c r="J33" s="28"/>
      <c r="L33" s="21"/>
      <c r="M33" s="37">
        <f t="shared" si="22"/>
        <v>0</v>
      </c>
      <c r="N33" s="75"/>
    </row>
    <row r="34" spans="1:14" x14ac:dyDescent="0.25">
      <c r="A34" s="46">
        <v>45443</v>
      </c>
      <c r="B34" s="28">
        <f t="shared" si="23"/>
        <v>0</v>
      </c>
      <c r="C34" s="21"/>
      <c r="D34" s="28">
        <f>D33</f>
        <v>0</v>
      </c>
      <c r="E34" s="21"/>
      <c r="F34" s="28">
        <f>F33</f>
        <v>0</v>
      </c>
      <c r="G34" s="21"/>
      <c r="H34" s="28">
        <f>H33</f>
        <v>0</v>
      </c>
      <c r="I34" s="37">
        <f t="shared" si="1"/>
        <v>0</v>
      </c>
      <c r="J34" s="28"/>
      <c r="L34" s="21"/>
      <c r="M34" s="28">
        <f>M33</f>
        <v>0</v>
      </c>
      <c r="N34" s="75"/>
    </row>
    <row r="35" spans="1:14" ht="15.75" thickBot="1" x14ac:dyDescent="0.3">
      <c r="A35" s="46">
        <v>45444</v>
      </c>
      <c r="B35" s="76"/>
      <c r="C35" s="77"/>
      <c r="D35" s="78"/>
      <c r="E35" s="77"/>
      <c r="F35" s="77"/>
      <c r="G35" s="77"/>
      <c r="H35" s="77"/>
      <c r="I35" s="78"/>
      <c r="J35" s="77"/>
      <c r="L35" s="83"/>
      <c r="M35" s="82"/>
      <c r="N35" s="79"/>
    </row>
    <row r="36" spans="1:14" ht="15.75" thickBot="1" x14ac:dyDescent="0.3">
      <c r="A36" s="17" t="s">
        <v>16</v>
      </c>
      <c r="B36" s="17"/>
      <c r="C36" s="17"/>
      <c r="D36" s="26">
        <f>SUM(D4:D35)</f>
        <v>0</v>
      </c>
      <c r="E36" s="17"/>
      <c r="F36" s="26">
        <f>SUM(F4:F35)</f>
        <v>0</v>
      </c>
      <c r="G36" s="26"/>
      <c r="H36" s="26">
        <f>SUM(H4:H35)</f>
        <v>0</v>
      </c>
      <c r="I36" s="31">
        <f>SUM(I4:I34)</f>
        <v>0</v>
      </c>
      <c r="J36" s="26">
        <f>SUM(J4:J35)</f>
        <v>0</v>
      </c>
      <c r="K36" s="17"/>
      <c r="L36" s="80"/>
      <c r="M36" s="31">
        <f>SUM(M4:M34)</f>
        <v>0</v>
      </c>
      <c r="N36" s="80">
        <f>SUM(N4:N35)</f>
        <v>0</v>
      </c>
    </row>
  </sheetData>
  <mergeCells count="7">
    <mergeCell ref="A1:R1"/>
    <mergeCell ref="C2:D2"/>
    <mergeCell ref="E2:F2"/>
    <mergeCell ref="G2:H2"/>
    <mergeCell ref="I2:J2"/>
    <mergeCell ref="L2:M2"/>
    <mergeCell ref="A2:A3"/>
  </mergeCells>
  <pageMargins left="0.7" right="0.7" top="0.78740157499999996" bottom="0.78740157499999996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8"/>
  <sheetViews>
    <sheetView zoomScaleNormal="100" workbookViewId="0">
      <selection sqref="A1:R38"/>
    </sheetView>
  </sheetViews>
  <sheetFormatPr defaultRowHeight="15" x14ac:dyDescent="0.25"/>
  <cols>
    <col min="1" max="2" width="11.28515625" customWidth="1"/>
    <col min="9" max="9" width="9.140625" customWidth="1"/>
    <col min="14" max="14" width="14.140625" customWidth="1"/>
  </cols>
  <sheetData>
    <row r="1" spans="1:18" ht="15.75" thickBot="1" x14ac:dyDescent="0.3">
      <c r="A1" s="113" t="s">
        <v>114</v>
      </c>
      <c r="B1" s="114"/>
      <c r="C1" s="114"/>
      <c r="D1" s="114"/>
      <c r="E1" s="114"/>
      <c r="F1" s="114"/>
      <c r="G1" s="114"/>
      <c r="H1" s="114"/>
      <c r="I1" s="114"/>
      <c r="J1" s="114"/>
      <c r="K1" s="114"/>
      <c r="L1" s="114"/>
      <c r="M1" s="114"/>
      <c r="N1" s="114"/>
      <c r="O1" s="114"/>
      <c r="P1" s="114"/>
      <c r="Q1" s="114"/>
      <c r="R1" s="114"/>
    </row>
    <row r="2" spans="1:18" ht="15.75" thickBot="1" x14ac:dyDescent="0.3">
      <c r="A2" s="115" t="s">
        <v>72</v>
      </c>
      <c r="B2" s="71" t="s">
        <v>107</v>
      </c>
      <c r="C2" s="117" t="s">
        <v>74</v>
      </c>
      <c r="D2" s="118"/>
      <c r="E2" s="117" t="s">
        <v>75</v>
      </c>
      <c r="F2" s="118"/>
      <c r="G2" s="119" t="s">
        <v>77</v>
      </c>
      <c r="H2" s="112"/>
      <c r="I2" s="119" t="s">
        <v>76</v>
      </c>
      <c r="J2" s="112"/>
      <c r="L2" s="120" t="s">
        <v>87</v>
      </c>
      <c r="M2" s="121"/>
      <c r="N2" s="17" t="s">
        <v>87</v>
      </c>
    </row>
    <row r="3" spans="1:18" ht="15.75" thickBot="1" x14ac:dyDescent="0.3">
      <c r="A3" s="116"/>
      <c r="B3" s="72" t="s">
        <v>108</v>
      </c>
      <c r="C3" s="38" t="s">
        <v>73</v>
      </c>
      <c r="D3" s="39" t="s">
        <v>5</v>
      </c>
      <c r="E3" s="39" t="s">
        <v>73</v>
      </c>
      <c r="F3" s="39" t="s">
        <v>5</v>
      </c>
      <c r="G3" s="20" t="s">
        <v>73</v>
      </c>
      <c r="H3" s="40" t="s">
        <v>5</v>
      </c>
      <c r="I3" s="20" t="s">
        <v>73</v>
      </c>
      <c r="J3" s="40" t="s">
        <v>5</v>
      </c>
      <c r="L3" s="51" t="s">
        <v>105</v>
      </c>
      <c r="M3" s="27" t="s">
        <v>89</v>
      </c>
      <c r="N3" s="70" t="s">
        <v>106</v>
      </c>
    </row>
    <row r="4" spans="1:18" ht="15.75" thickTop="1" x14ac:dyDescent="0.25">
      <c r="A4" s="46">
        <v>45323</v>
      </c>
      <c r="B4" s="28">
        <f t="shared" ref="B4:B5" si="0">J4+N4-I4</f>
        <v>1003828</v>
      </c>
      <c r="C4" s="21">
        <f>ST.I_24!C35</f>
        <v>905</v>
      </c>
      <c r="D4" s="37">
        <f t="shared" ref="D4" si="1">C5-C4</f>
        <v>-905</v>
      </c>
      <c r="E4" s="21">
        <f>ST.I_24!E35</f>
        <v>91810</v>
      </c>
      <c r="F4" s="37">
        <f t="shared" ref="F4" si="2">E5-E4</f>
        <v>-91810</v>
      </c>
      <c r="G4" s="21">
        <f>ST.I_24!G35</f>
        <v>911113</v>
      </c>
      <c r="H4" s="37">
        <f t="shared" ref="H4" si="3">G5-G4</f>
        <v>-911113</v>
      </c>
      <c r="I4" s="28">
        <f t="shared" ref="I4:I32" si="4">D4+F4+H4</f>
        <v>-1003828</v>
      </c>
      <c r="J4" s="21"/>
      <c r="K4" s="56"/>
      <c r="L4" s="21">
        <f>ST.I_24!L35</f>
        <v>79278</v>
      </c>
      <c r="M4" s="37">
        <f t="shared" ref="M4" si="5">L5-L4</f>
        <v>-79278</v>
      </c>
      <c r="N4" s="74"/>
    </row>
    <row r="5" spans="1:18" x14ac:dyDescent="0.25">
      <c r="A5" s="46">
        <v>45324</v>
      </c>
      <c r="B5" s="28">
        <f t="shared" si="0"/>
        <v>1003828</v>
      </c>
      <c r="C5" s="21"/>
      <c r="D5" s="28">
        <f>D4</f>
        <v>-905</v>
      </c>
      <c r="E5" s="21"/>
      <c r="F5" s="28">
        <f>F4</f>
        <v>-91810</v>
      </c>
      <c r="G5" s="21"/>
      <c r="H5" s="28">
        <f>H4</f>
        <v>-911113</v>
      </c>
      <c r="I5" s="28">
        <f t="shared" si="4"/>
        <v>-1003828</v>
      </c>
      <c r="J5" s="28"/>
      <c r="L5" s="21"/>
      <c r="M5" s="28">
        <f>M4</f>
        <v>-79278</v>
      </c>
      <c r="N5" s="19"/>
    </row>
    <row r="6" spans="1:18" x14ac:dyDescent="0.25">
      <c r="A6" s="46">
        <v>45325</v>
      </c>
      <c r="B6" s="29">
        <f>J6+N6-I6</f>
        <v>-501914</v>
      </c>
      <c r="C6" s="23"/>
      <c r="D6" s="48">
        <f>(C8-C5-D5)/2</f>
        <v>452.5</v>
      </c>
      <c r="E6" s="23"/>
      <c r="F6" s="48">
        <f>(E8-E5-F5)/2</f>
        <v>45905</v>
      </c>
      <c r="G6" s="23"/>
      <c r="H6" s="48">
        <f>(G8-G5-H5)/2</f>
        <v>455556.5</v>
      </c>
      <c r="I6" s="29">
        <f t="shared" si="4"/>
        <v>501914</v>
      </c>
      <c r="J6" s="29"/>
      <c r="L6" s="23"/>
      <c r="M6" s="48">
        <f>(L8-L5-M5)/2</f>
        <v>39639</v>
      </c>
      <c r="N6" s="55"/>
    </row>
    <row r="7" spans="1:18" x14ac:dyDescent="0.25">
      <c r="A7" s="46">
        <v>45326</v>
      </c>
      <c r="B7" s="29">
        <f>J7+N7-I7</f>
        <v>-501914</v>
      </c>
      <c r="C7" s="23"/>
      <c r="D7" s="48">
        <f>(C8-C5-D5)/2</f>
        <v>452.5</v>
      </c>
      <c r="E7" s="23"/>
      <c r="F7" s="48">
        <f>(E8-E5-F5)/2</f>
        <v>45905</v>
      </c>
      <c r="G7" s="23"/>
      <c r="H7" s="48">
        <f>(G8-G5-H5)/2</f>
        <v>455556.5</v>
      </c>
      <c r="I7" s="29">
        <f t="shared" si="4"/>
        <v>501914</v>
      </c>
      <c r="J7" s="29"/>
      <c r="L7" s="23"/>
      <c r="M7" s="48">
        <f>(L8-L5-M5)/2</f>
        <v>39639</v>
      </c>
      <c r="N7" s="55"/>
    </row>
    <row r="8" spans="1:18" x14ac:dyDescent="0.25">
      <c r="A8" s="46">
        <v>45327</v>
      </c>
      <c r="B8" s="28">
        <f>J8+N8-I8</f>
        <v>0</v>
      </c>
      <c r="C8" s="21"/>
      <c r="D8" s="37">
        <f t="shared" ref="D8:D11" si="6">C9-C8</f>
        <v>0</v>
      </c>
      <c r="E8" s="21"/>
      <c r="F8" s="37">
        <f t="shared" ref="F8:F11" si="7">E9-E8</f>
        <v>0</v>
      </c>
      <c r="G8" s="21"/>
      <c r="H8" s="37">
        <f t="shared" ref="H8:H11" si="8">G9-G8</f>
        <v>0</v>
      </c>
      <c r="I8" s="28">
        <f t="shared" si="4"/>
        <v>0</v>
      </c>
      <c r="J8" s="28"/>
      <c r="L8" s="21"/>
      <c r="M8" s="37">
        <f t="shared" ref="M8:M11" si="9">L9-L8</f>
        <v>0</v>
      </c>
      <c r="N8" s="19"/>
    </row>
    <row r="9" spans="1:18" x14ac:dyDescent="0.25">
      <c r="A9" s="46">
        <v>45328</v>
      </c>
      <c r="B9" s="28">
        <f>J9+N9-I9</f>
        <v>0</v>
      </c>
      <c r="C9" s="21"/>
      <c r="D9" s="37">
        <f t="shared" si="6"/>
        <v>0</v>
      </c>
      <c r="E9" s="21"/>
      <c r="F9" s="37">
        <f t="shared" si="7"/>
        <v>0</v>
      </c>
      <c r="G9" s="21"/>
      <c r="H9" s="37">
        <f t="shared" si="8"/>
        <v>0</v>
      </c>
      <c r="I9" s="28">
        <f t="shared" si="4"/>
        <v>0</v>
      </c>
      <c r="J9" s="28"/>
      <c r="L9" s="21"/>
      <c r="M9" s="37">
        <f t="shared" si="9"/>
        <v>0</v>
      </c>
      <c r="N9" s="19"/>
    </row>
    <row r="10" spans="1:18" x14ac:dyDescent="0.25">
      <c r="A10" s="46">
        <v>45329</v>
      </c>
      <c r="B10" s="28">
        <f t="shared" ref="B10:B12" si="10">J10+N10-I10</f>
        <v>0</v>
      </c>
      <c r="C10" s="21"/>
      <c r="D10" s="37">
        <f t="shared" si="6"/>
        <v>0</v>
      </c>
      <c r="E10" s="21"/>
      <c r="F10" s="37">
        <f t="shared" si="7"/>
        <v>0</v>
      </c>
      <c r="G10" s="21"/>
      <c r="H10" s="37">
        <f t="shared" si="8"/>
        <v>0</v>
      </c>
      <c r="I10" s="28">
        <f t="shared" si="4"/>
        <v>0</v>
      </c>
      <c r="J10" s="28"/>
      <c r="L10" s="21"/>
      <c r="M10" s="37">
        <f t="shared" si="9"/>
        <v>0</v>
      </c>
      <c r="N10" s="19"/>
    </row>
    <row r="11" spans="1:18" x14ac:dyDescent="0.25">
      <c r="A11" s="46">
        <v>45330</v>
      </c>
      <c r="B11" s="28">
        <f t="shared" si="10"/>
        <v>0</v>
      </c>
      <c r="C11" s="21"/>
      <c r="D11" s="37">
        <f t="shared" si="6"/>
        <v>0</v>
      </c>
      <c r="E11" s="21"/>
      <c r="F11" s="37">
        <f t="shared" si="7"/>
        <v>0</v>
      </c>
      <c r="G11" s="21"/>
      <c r="H11" s="37">
        <f t="shared" si="8"/>
        <v>0</v>
      </c>
      <c r="I11" s="28">
        <f t="shared" si="4"/>
        <v>0</v>
      </c>
      <c r="J11" s="28"/>
      <c r="L11" s="21"/>
      <c r="M11" s="37">
        <f t="shared" si="9"/>
        <v>0</v>
      </c>
      <c r="N11" s="19"/>
    </row>
    <row r="12" spans="1:18" x14ac:dyDescent="0.25">
      <c r="A12" s="46">
        <v>45331</v>
      </c>
      <c r="B12" s="28">
        <f t="shared" si="10"/>
        <v>0</v>
      </c>
      <c r="C12" s="21"/>
      <c r="D12" s="28">
        <f>D11</f>
        <v>0</v>
      </c>
      <c r="E12" s="21"/>
      <c r="F12" s="28">
        <f>F11</f>
        <v>0</v>
      </c>
      <c r="G12" s="21"/>
      <c r="H12" s="28">
        <f>H11</f>
        <v>0</v>
      </c>
      <c r="I12" s="28">
        <f t="shared" si="4"/>
        <v>0</v>
      </c>
      <c r="J12" s="28"/>
      <c r="L12" s="21"/>
      <c r="M12" s="28">
        <f>M11</f>
        <v>0</v>
      </c>
      <c r="N12" s="19"/>
    </row>
    <row r="13" spans="1:18" x14ac:dyDescent="0.25">
      <c r="A13" s="46">
        <v>45332</v>
      </c>
      <c r="B13" s="29">
        <f>J13+N13-I13</f>
        <v>0</v>
      </c>
      <c r="C13" s="23"/>
      <c r="D13" s="48">
        <f>(C15-C12-D12)/2</f>
        <v>0</v>
      </c>
      <c r="E13" s="23"/>
      <c r="F13" s="48">
        <f>(E15-E12-F12)/2</f>
        <v>0</v>
      </c>
      <c r="G13" s="23"/>
      <c r="H13" s="48">
        <f>(G15-G12-H12)/2</f>
        <v>0</v>
      </c>
      <c r="I13" s="29">
        <f t="shared" si="4"/>
        <v>0</v>
      </c>
      <c r="J13" s="29"/>
      <c r="L13" s="23"/>
      <c r="M13" s="48">
        <f>(L15-L12-M12)/2</f>
        <v>0</v>
      </c>
      <c r="N13" s="55"/>
    </row>
    <row r="14" spans="1:18" x14ac:dyDescent="0.25">
      <c r="A14" s="46">
        <v>45333</v>
      </c>
      <c r="B14" s="29">
        <f>J14+N14-I14</f>
        <v>0</v>
      </c>
      <c r="C14" s="23"/>
      <c r="D14" s="48">
        <f>(C15-C12-D12)/2</f>
        <v>0</v>
      </c>
      <c r="E14" s="23"/>
      <c r="F14" s="48">
        <f>(E15-E12-F12)/2</f>
        <v>0</v>
      </c>
      <c r="G14" s="23"/>
      <c r="H14" s="48">
        <f>(G15-G12-H12)/2</f>
        <v>0</v>
      </c>
      <c r="I14" s="29">
        <f t="shared" si="4"/>
        <v>0</v>
      </c>
      <c r="J14" s="29"/>
      <c r="L14" s="23"/>
      <c r="M14" s="48">
        <f>(L15-L12-M12)/2</f>
        <v>0</v>
      </c>
      <c r="N14" s="55"/>
    </row>
    <row r="15" spans="1:18" x14ac:dyDescent="0.25">
      <c r="A15" s="46">
        <v>45334</v>
      </c>
      <c r="B15" s="28">
        <f>J15+N15-I15</f>
        <v>0</v>
      </c>
      <c r="C15" s="21"/>
      <c r="D15" s="37">
        <f t="shared" ref="D15:D18" si="11">C16-C15</f>
        <v>0</v>
      </c>
      <c r="E15" s="21"/>
      <c r="F15" s="37">
        <f t="shared" ref="F15:F18" si="12">E16-E15</f>
        <v>0</v>
      </c>
      <c r="G15" s="21"/>
      <c r="H15" s="37">
        <f t="shared" ref="H15:H18" si="13">G16-G15</f>
        <v>0</v>
      </c>
      <c r="I15" s="28">
        <f t="shared" si="4"/>
        <v>0</v>
      </c>
      <c r="J15" s="28"/>
      <c r="L15" s="21"/>
      <c r="M15" s="37">
        <f t="shared" ref="M15:M18" si="14">L16-L15</f>
        <v>0</v>
      </c>
      <c r="N15" s="19"/>
    </row>
    <row r="16" spans="1:18" x14ac:dyDescent="0.25">
      <c r="A16" s="46">
        <v>45335</v>
      </c>
      <c r="B16" s="28">
        <f>J16+N16-I16</f>
        <v>0</v>
      </c>
      <c r="C16" s="21"/>
      <c r="D16" s="37">
        <f t="shared" si="11"/>
        <v>0</v>
      </c>
      <c r="E16" s="21"/>
      <c r="F16" s="37">
        <f t="shared" si="12"/>
        <v>0</v>
      </c>
      <c r="G16" s="21"/>
      <c r="H16" s="37">
        <f t="shared" si="13"/>
        <v>0</v>
      </c>
      <c r="I16" s="28">
        <f t="shared" si="4"/>
        <v>0</v>
      </c>
      <c r="J16" s="28"/>
      <c r="L16" s="21"/>
      <c r="M16" s="37">
        <f t="shared" si="14"/>
        <v>0</v>
      </c>
      <c r="N16" s="19"/>
    </row>
    <row r="17" spans="1:14" x14ac:dyDescent="0.25">
      <c r="A17" s="46">
        <v>45336</v>
      </c>
      <c r="B17" s="28">
        <f t="shared" ref="B17:B19" si="15">J17+N17-I17</f>
        <v>0</v>
      </c>
      <c r="C17" s="21"/>
      <c r="D17" s="37">
        <f t="shared" si="11"/>
        <v>0</v>
      </c>
      <c r="E17" s="21"/>
      <c r="F17" s="37">
        <f t="shared" si="12"/>
        <v>0</v>
      </c>
      <c r="G17" s="21"/>
      <c r="H17" s="37">
        <f t="shared" si="13"/>
        <v>0</v>
      </c>
      <c r="I17" s="28">
        <f t="shared" si="4"/>
        <v>0</v>
      </c>
      <c r="J17" s="28"/>
      <c r="L17" s="21"/>
      <c r="M17" s="37">
        <f t="shared" si="14"/>
        <v>0</v>
      </c>
      <c r="N17" s="19"/>
    </row>
    <row r="18" spans="1:14" x14ac:dyDescent="0.25">
      <c r="A18" s="46">
        <v>45337</v>
      </c>
      <c r="B18" s="28">
        <f t="shared" si="15"/>
        <v>0</v>
      </c>
      <c r="C18" s="21"/>
      <c r="D18" s="37">
        <f t="shared" si="11"/>
        <v>0</v>
      </c>
      <c r="E18" s="21"/>
      <c r="F18" s="37">
        <f t="shared" si="12"/>
        <v>0</v>
      </c>
      <c r="G18" s="21"/>
      <c r="H18" s="37">
        <f t="shared" si="13"/>
        <v>0</v>
      </c>
      <c r="I18" s="28">
        <f t="shared" si="4"/>
        <v>0</v>
      </c>
      <c r="J18" s="28"/>
      <c r="L18" s="21"/>
      <c r="M18" s="37">
        <f t="shared" si="14"/>
        <v>0</v>
      </c>
      <c r="N18" s="19"/>
    </row>
    <row r="19" spans="1:14" x14ac:dyDescent="0.25">
      <c r="A19" s="46">
        <v>45338</v>
      </c>
      <c r="B19" s="28">
        <f t="shared" si="15"/>
        <v>0</v>
      </c>
      <c r="C19" s="21"/>
      <c r="D19" s="28">
        <f>D18</f>
        <v>0</v>
      </c>
      <c r="E19" s="21"/>
      <c r="F19" s="28">
        <f>F18</f>
        <v>0</v>
      </c>
      <c r="G19" s="21"/>
      <c r="H19" s="28">
        <f>H18</f>
        <v>0</v>
      </c>
      <c r="I19" s="28">
        <f t="shared" si="4"/>
        <v>0</v>
      </c>
      <c r="J19" s="28"/>
      <c r="K19" s="30"/>
      <c r="L19" s="21"/>
      <c r="M19" s="28">
        <f>M18</f>
        <v>0</v>
      </c>
      <c r="N19" s="19"/>
    </row>
    <row r="20" spans="1:14" x14ac:dyDescent="0.25">
      <c r="A20" s="46">
        <v>45339</v>
      </c>
      <c r="B20" s="29">
        <f>J20+N20-I20</f>
        <v>0</v>
      </c>
      <c r="C20" s="23"/>
      <c r="D20" s="48">
        <f>(C22-C19-D19)/2</f>
        <v>0</v>
      </c>
      <c r="E20" s="23"/>
      <c r="F20" s="48">
        <f>(E22-E19-F19)/2</f>
        <v>0</v>
      </c>
      <c r="G20" s="23"/>
      <c r="H20" s="48">
        <f>(G22-G19-H19)/2</f>
        <v>0</v>
      </c>
      <c r="I20" s="29">
        <f t="shared" si="4"/>
        <v>0</v>
      </c>
      <c r="J20" s="29"/>
      <c r="K20" s="30"/>
      <c r="L20" s="23"/>
      <c r="M20" s="48">
        <f>(L22-L19-M19)/2</f>
        <v>0</v>
      </c>
      <c r="N20" s="55"/>
    </row>
    <row r="21" spans="1:14" x14ac:dyDescent="0.25">
      <c r="A21" s="46">
        <v>45340</v>
      </c>
      <c r="B21" s="29">
        <f>J21+N21-I21</f>
        <v>0</v>
      </c>
      <c r="C21" s="23"/>
      <c r="D21" s="48">
        <f>(C22-C19-D19)/2</f>
        <v>0</v>
      </c>
      <c r="E21" s="23"/>
      <c r="F21" s="48">
        <f>(E22-E19-F19)/2</f>
        <v>0</v>
      </c>
      <c r="G21" s="23"/>
      <c r="H21" s="48">
        <f>(G22-G19-H19)/2</f>
        <v>0</v>
      </c>
      <c r="I21" s="29">
        <f t="shared" si="4"/>
        <v>0</v>
      </c>
      <c r="J21" s="29"/>
      <c r="K21" s="30"/>
      <c r="L21" s="23"/>
      <c r="M21" s="48">
        <f>(L22-L19-M19)/2</f>
        <v>0</v>
      </c>
      <c r="N21" s="55"/>
    </row>
    <row r="22" spans="1:14" x14ac:dyDescent="0.25">
      <c r="A22" s="46">
        <v>45341</v>
      </c>
      <c r="B22" s="28">
        <f>J22+N22-I22</f>
        <v>0</v>
      </c>
      <c r="C22" s="21"/>
      <c r="D22" s="37">
        <f t="shared" ref="D22:D25" si="16">C23-C22</f>
        <v>0</v>
      </c>
      <c r="E22" s="21"/>
      <c r="F22" s="37">
        <f t="shared" ref="F22:F25" si="17">E23-E22</f>
        <v>0</v>
      </c>
      <c r="G22" s="21"/>
      <c r="H22" s="37">
        <f t="shared" ref="H22:H25" si="18">G23-G22</f>
        <v>0</v>
      </c>
      <c r="I22" s="28">
        <f t="shared" si="4"/>
        <v>0</v>
      </c>
      <c r="J22" s="28"/>
      <c r="K22" s="30"/>
      <c r="L22" s="21"/>
      <c r="M22" s="37">
        <f t="shared" ref="M22:M25" si="19">L23-L22</f>
        <v>0</v>
      </c>
      <c r="N22" s="19"/>
    </row>
    <row r="23" spans="1:14" x14ac:dyDescent="0.25">
      <c r="A23" s="46">
        <v>45342</v>
      </c>
      <c r="B23" s="28">
        <f>J23+N23-I23</f>
        <v>0</v>
      </c>
      <c r="C23" s="21"/>
      <c r="D23" s="37">
        <f t="shared" si="16"/>
        <v>0</v>
      </c>
      <c r="E23" s="21"/>
      <c r="F23" s="37">
        <f t="shared" si="17"/>
        <v>0</v>
      </c>
      <c r="G23" s="21"/>
      <c r="H23" s="37">
        <f t="shared" si="18"/>
        <v>0</v>
      </c>
      <c r="I23" s="28">
        <f t="shared" si="4"/>
        <v>0</v>
      </c>
      <c r="J23" s="28"/>
      <c r="L23" s="21"/>
      <c r="M23" s="37">
        <f t="shared" si="19"/>
        <v>0</v>
      </c>
      <c r="N23" s="19"/>
    </row>
    <row r="24" spans="1:14" x14ac:dyDescent="0.25">
      <c r="A24" s="46">
        <v>45343</v>
      </c>
      <c r="B24" s="28">
        <f t="shared" ref="B24:B26" si="20">J24+N24-I24</f>
        <v>0</v>
      </c>
      <c r="C24" s="21"/>
      <c r="D24" s="37">
        <f t="shared" si="16"/>
        <v>0</v>
      </c>
      <c r="E24" s="21"/>
      <c r="F24" s="37">
        <f t="shared" si="17"/>
        <v>0</v>
      </c>
      <c r="G24" s="21"/>
      <c r="H24" s="37">
        <f t="shared" si="18"/>
        <v>0</v>
      </c>
      <c r="I24" s="28">
        <f t="shared" si="4"/>
        <v>0</v>
      </c>
      <c r="J24" s="28"/>
      <c r="L24" s="21"/>
      <c r="M24" s="37">
        <f t="shared" si="19"/>
        <v>0</v>
      </c>
      <c r="N24" s="19"/>
    </row>
    <row r="25" spans="1:14" x14ac:dyDescent="0.25">
      <c r="A25" s="46">
        <v>45344</v>
      </c>
      <c r="B25" s="28">
        <f t="shared" si="20"/>
        <v>0</v>
      </c>
      <c r="C25" s="21"/>
      <c r="D25" s="37">
        <f t="shared" si="16"/>
        <v>0</v>
      </c>
      <c r="E25" s="21"/>
      <c r="F25" s="37">
        <f t="shared" si="17"/>
        <v>0</v>
      </c>
      <c r="G25" s="21"/>
      <c r="H25" s="37">
        <f t="shared" si="18"/>
        <v>0</v>
      </c>
      <c r="I25" s="28">
        <f t="shared" si="4"/>
        <v>0</v>
      </c>
      <c r="J25" s="28"/>
      <c r="L25" s="21"/>
      <c r="M25" s="37">
        <f t="shared" si="19"/>
        <v>0</v>
      </c>
      <c r="N25" s="19"/>
    </row>
    <row r="26" spans="1:14" x14ac:dyDescent="0.25">
      <c r="A26" s="46">
        <v>45345</v>
      </c>
      <c r="B26" s="28">
        <f t="shared" si="20"/>
        <v>0</v>
      </c>
      <c r="C26" s="21"/>
      <c r="D26" s="28">
        <f>D25</f>
        <v>0</v>
      </c>
      <c r="E26" s="21"/>
      <c r="F26" s="28">
        <f>F25</f>
        <v>0</v>
      </c>
      <c r="G26" s="21"/>
      <c r="H26" s="28">
        <f>H25</f>
        <v>0</v>
      </c>
      <c r="I26" s="28">
        <f t="shared" si="4"/>
        <v>0</v>
      </c>
      <c r="J26" s="28"/>
      <c r="L26" s="21"/>
      <c r="M26" s="28">
        <f>M25</f>
        <v>0</v>
      </c>
      <c r="N26" s="19"/>
    </row>
    <row r="27" spans="1:14" x14ac:dyDescent="0.25">
      <c r="A27" s="46">
        <v>45346</v>
      </c>
      <c r="B27" s="29">
        <f>J27+N27-I27</f>
        <v>0</v>
      </c>
      <c r="C27" s="23"/>
      <c r="D27" s="48">
        <f>(C29-C26-D26)/2</f>
        <v>0</v>
      </c>
      <c r="E27" s="23"/>
      <c r="F27" s="48">
        <f>(E29-E26-F26)/2</f>
        <v>0</v>
      </c>
      <c r="G27" s="23"/>
      <c r="H27" s="48">
        <f>(G29-G26-H26)/2</f>
        <v>0</v>
      </c>
      <c r="I27" s="29">
        <f t="shared" si="4"/>
        <v>0</v>
      </c>
      <c r="J27" s="29"/>
      <c r="L27" s="23"/>
      <c r="M27" s="48">
        <f>(L29-L26-M26)/2</f>
        <v>0</v>
      </c>
      <c r="N27" s="55"/>
    </row>
    <row r="28" spans="1:14" x14ac:dyDescent="0.25">
      <c r="A28" s="46">
        <v>45347</v>
      </c>
      <c r="B28" s="29">
        <f>J28+N28-I28</f>
        <v>0</v>
      </c>
      <c r="C28" s="23"/>
      <c r="D28" s="48">
        <f>(C29-C26-D26)/2</f>
        <v>0</v>
      </c>
      <c r="E28" s="23"/>
      <c r="F28" s="48">
        <f>(E29-E26-F26)/2</f>
        <v>0</v>
      </c>
      <c r="G28" s="23"/>
      <c r="H28" s="48">
        <f>(G29-G26-H26)/2</f>
        <v>0</v>
      </c>
      <c r="I28" s="29">
        <f t="shared" si="4"/>
        <v>0</v>
      </c>
      <c r="J28" s="29"/>
      <c r="L28" s="23"/>
      <c r="M28" s="48">
        <f>(L29-L26-M26)/2</f>
        <v>0</v>
      </c>
      <c r="N28" s="55"/>
    </row>
    <row r="29" spans="1:14" x14ac:dyDescent="0.25">
      <c r="A29" s="46">
        <v>45348</v>
      </c>
      <c r="B29" s="28">
        <f>J29+N29-I29</f>
        <v>0</v>
      </c>
      <c r="C29" s="21"/>
      <c r="D29" s="37">
        <f t="shared" ref="D29:D32" si="21">C30-C29</f>
        <v>0</v>
      </c>
      <c r="E29" s="21"/>
      <c r="F29" s="37">
        <f t="shared" ref="F29:F32" si="22">E30-E29</f>
        <v>0</v>
      </c>
      <c r="G29" s="21"/>
      <c r="H29" s="37">
        <f t="shared" ref="H29:H32" si="23">G30-G29</f>
        <v>0</v>
      </c>
      <c r="I29" s="28">
        <f t="shared" si="4"/>
        <v>0</v>
      </c>
      <c r="J29" s="28"/>
      <c r="L29" s="21"/>
      <c r="M29" s="37">
        <f t="shared" ref="M29:M32" si="24">L30-L29</f>
        <v>0</v>
      </c>
      <c r="N29" s="19"/>
    </row>
    <row r="30" spans="1:14" x14ac:dyDescent="0.25">
      <c r="A30" s="46">
        <v>45349</v>
      </c>
      <c r="B30" s="28">
        <f>J30+N30-I30</f>
        <v>0</v>
      </c>
      <c r="C30" s="21"/>
      <c r="D30" s="37">
        <f t="shared" si="21"/>
        <v>0</v>
      </c>
      <c r="E30" s="21"/>
      <c r="F30" s="37">
        <f t="shared" si="22"/>
        <v>0</v>
      </c>
      <c r="G30" s="21"/>
      <c r="H30" s="37">
        <f t="shared" si="23"/>
        <v>0</v>
      </c>
      <c r="I30" s="28">
        <f t="shared" si="4"/>
        <v>0</v>
      </c>
      <c r="J30" s="28"/>
      <c r="L30" s="21"/>
      <c r="M30" s="37">
        <f t="shared" si="24"/>
        <v>0</v>
      </c>
      <c r="N30" s="19"/>
    </row>
    <row r="31" spans="1:14" x14ac:dyDescent="0.25">
      <c r="A31" s="46">
        <v>45350</v>
      </c>
      <c r="B31" s="28">
        <f t="shared" ref="B31:B32" si="25">J31+N31-I31</f>
        <v>0</v>
      </c>
      <c r="C31" s="21"/>
      <c r="D31" s="37">
        <f t="shared" si="21"/>
        <v>0</v>
      </c>
      <c r="E31" s="21"/>
      <c r="F31" s="37">
        <f t="shared" si="22"/>
        <v>0</v>
      </c>
      <c r="G31" s="21"/>
      <c r="H31" s="37">
        <f t="shared" si="23"/>
        <v>0</v>
      </c>
      <c r="I31" s="28">
        <f t="shared" si="4"/>
        <v>0</v>
      </c>
      <c r="J31" s="28"/>
      <c r="L31" s="21"/>
      <c r="M31" s="37">
        <f t="shared" si="24"/>
        <v>0</v>
      </c>
      <c r="N31" s="19"/>
    </row>
    <row r="32" spans="1:14" x14ac:dyDescent="0.25">
      <c r="A32" s="46">
        <v>45351</v>
      </c>
      <c r="B32" s="28">
        <f t="shared" si="25"/>
        <v>0</v>
      </c>
      <c r="C32" s="21"/>
      <c r="D32" s="37">
        <f t="shared" si="21"/>
        <v>0</v>
      </c>
      <c r="E32" s="21"/>
      <c r="F32" s="37">
        <f t="shared" si="22"/>
        <v>0</v>
      </c>
      <c r="G32" s="21"/>
      <c r="H32" s="37">
        <f t="shared" si="23"/>
        <v>0</v>
      </c>
      <c r="I32" s="37">
        <f t="shared" si="4"/>
        <v>0</v>
      </c>
      <c r="J32" s="28"/>
      <c r="L32" s="21"/>
      <c r="M32" s="37">
        <f t="shared" si="24"/>
        <v>0</v>
      </c>
      <c r="N32" s="19"/>
    </row>
    <row r="33" spans="1:14" x14ac:dyDescent="0.25">
      <c r="A33" s="46">
        <v>45352</v>
      </c>
      <c r="B33" s="28"/>
      <c r="C33" s="21"/>
      <c r="D33" s="28"/>
      <c r="E33" s="21"/>
      <c r="F33" s="37"/>
      <c r="G33" s="21"/>
      <c r="H33" s="37"/>
      <c r="I33" s="37"/>
      <c r="J33" s="28"/>
      <c r="L33" s="21"/>
      <c r="M33" s="81"/>
      <c r="N33" s="75"/>
    </row>
    <row r="34" spans="1:14" x14ac:dyDescent="0.25">
      <c r="A34" s="46"/>
      <c r="B34" s="28"/>
      <c r="C34" s="21"/>
      <c r="D34" s="37"/>
      <c r="E34" s="21"/>
      <c r="F34" s="37"/>
      <c r="G34" s="21"/>
      <c r="H34" s="37"/>
      <c r="I34" s="37"/>
      <c r="J34" s="28"/>
      <c r="L34" s="21"/>
      <c r="M34" s="81"/>
      <c r="N34" s="75"/>
    </row>
    <row r="35" spans="1:14" ht="15.75" thickBot="1" x14ac:dyDescent="0.3">
      <c r="A35" s="76"/>
      <c r="B35" s="76"/>
      <c r="C35" s="77"/>
      <c r="D35" s="78"/>
      <c r="E35" s="77"/>
      <c r="F35" s="77"/>
      <c r="G35" s="77"/>
      <c r="H35" s="77"/>
      <c r="I35" s="78"/>
      <c r="J35" s="77"/>
      <c r="L35" s="83"/>
      <c r="M35" s="82"/>
      <c r="N35" s="79"/>
    </row>
    <row r="36" spans="1:14" ht="15.75" thickBot="1" x14ac:dyDescent="0.3">
      <c r="A36" s="17" t="s">
        <v>16</v>
      </c>
      <c r="B36" s="17"/>
      <c r="C36" s="17"/>
      <c r="D36" s="26">
        <f>SUM(D4:D35)</f>
        <v>-905</v>
      </c>
      <c r="E36" s="17"/>
      <c r="F36" s="26">
        <f>SUM(F4:F35)</f>
        <v>-91810</v>
      </c>
      <c r="G36" s="26"/>
      <c r="H36" s="26">
        <f>SUM(H4:H35)</f>
        <v>-911113</v>
      </c>
      <c r="I36" s="31">
        <f>SUM(I4:I34)</f>
        <v>-1003828</v>
      </c>
      <c r="J36" s="26">
        <f>SUM(J4:J35)</f>
        <v>0</v>
      </c>
      <c r="K36" s="17"/>
      <c r="L36" s="80"/>
      <c r="M36" s="31">
        <f>SUM(M3:M33)</f>
        <v>-79278</v>
      </c>
      <c r="N36" s="80">
        <f>SUM(N4:N35)</f>
        <v>0</v>
      </c>
    </row>
    <row r="38" spans="1:14" x14ac:dyDescent="0.25">
      <c r="H38">
        <f>H37/16</f>
        <v>0</v>
      </c>
      <c r="I38">
        <f>I37/31</f>
        <v>0</v>
      </c>
    </row>
  </sheetData>
  <mergeCells count="7">
    <mergeCell ref="A2:A3"/>
    <mergeCell ref="A1:R1"/>
    <mergeCell ref="C2:D2"/>
    <mergeCell ref="E2:F2"/>
    <mergeCell ref="G2:H2"/>
    <mergeCell ref="I2:J2"/>
    <mergeCell ref="L2:M2"/>
  </mergeCells>
  <pageMargins left="0.7" right="0.7" top="0.78740157499999996" bottom="0.78740157499999996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8"/>
  <sheetViews>
    <sheetView zoomScale="85" zoomScaleNormal="85" workbookViewId="0">
      <selection sqref="A1:R38"/>
    </sheetView>
  </sheetViews>
  <sheetFormatPr defaultRowHeight="15" x14ac:dyDescent="0.25"/>
  <cols>
    <col min="1" max="2" width="11.28515625" customWidth="1"/>
    <col min="9" max="9" width="9.140625" customWidth="1"/>
    <col min="14" max="14" width="14.140625" customWidth="1"/>
  </cols>
  <sheetData>
    <row r="1" spans="1:18" ht="15.75" thickBot="1" x14ac:dyDescent="0.3">
      <c r="A1" s="113" t="s">
        <v>120</v>
      </c>
      <c r="B1" s="114"/>
      <c r="C1" s="114"/>
      <c r="D1" s="114"/>
      <c r="E1" s="114"/>
      <c r="F1" s="114"/>
      <c r="G1" s="114"/>
      <c r="H1" s="114"/>
      <c r="I1" s="114"/>
      <c r="J1" s="114"/>
      <c r="K1" s="114"/>
      <c r="L1" s="114"/>
      <c r="M1" s="114"/>
      <c r="N1" s="114"/>
      <c r="O1" s="114"/>
      <c r="P1" s="114"/>
      <c r="Q1" s="114"/>
      <c r="R1" s="114"/>
    </row>
    <row r="2" spans="1:18" ht="15.75" thickBot="1" x14ac:dyDescent="0.3">
      <c r="A2" s="115" t="s">
        <v>72</v>
      </c>
      <c r="B2" s="71" t="s">
        <v>107</v>
      </c>
      <c r="C2" s="117" t="s">
        <v>74</v>
      </c>
      <c r="D2" s="118"/>
      <c r="E2" s="117" t="s">
        <v>75</v>
      </c>
      <c r="F2" s="118"/>
      <c r="G2" s="119" t="s">
        <v>77</v>
      </c>
      <c r="H2" s="112"/>
      <c r="I2" s="119" t="s">
        <v>76</v>
      </c>
      <c r="J2" s="112"/>
      <c r="L2" s="120" t="s">
        <v>87</v>
      </c>
      <c r="M2" s="121"/>
      <c r="N2" s="17" t="s">
        <v>87</v>
      </c>
    </row>
    <row r="3" spans="1:18" ht="15.75" thickBot="1" x14ac:dyDescent="0.3">
      <c r="A3" s="116"/>
      <c r="B3" s="72" t="s">
        <v>108</v>
      </c>
      <c r="C3" s="38" t="s">
        <v>73</v>
      </c>
      <c r="D3" s="39" t="s">
        <v>5</v>
      </c>
      <c r="E3" s="39" t="s">
        <v>73</v>
      </c>
      <c r="F3" s="39" t="s">
        <v>5</v>
      </c>
      <c r="G3" s="20" t="s">
        <v>73</v>
      </c>
      <c r="H3" s="40" t="s">
        <v>5</v>
      </c>
      <c r="I3" s="20" t="s">
        <v>73</v>
      </c>
      <c r="J3" s="40" t="s">
        <v>5</v>
      </c>
      <c r="L3" s="51" t="s">
        <v>105</v>
      </c>
      <c r="M3" s="27" t="s">
        <v>89</v>
      </c>
      <c r="N3" s="70" t="s">
        <v>106</v>
      </c>
    </row>
    <row r="4" spans="1:18" ht="15.75" thickTop="1" x14ac:dyDescent="0.25">
      <c r="A4" s="46">
        <v>45323</v>
      </c>
      <c r="B4" s="28">
        <f t="shared" ref="B4:B5" si="0">J4+N4-I4</f>
        <v>1003828</v>
      </c>
      <c r="C4" s="21">
        <f>ST.I_24!C35</f>
        <v>905</v>
      </c>
      <c r="D4" s="37">
        <f t="shared" ref="D4" si="1">C5-C4</f>
        <v>-905</v>
      </c>
      <c r="E4" s="21">
        <f>ST.I_24!E35</f>
        <v>91810</v>
      </c>
      <c r="F4" s="37">
        <f t="shared" ref="F4" si="2">E5-E4</f>
        <v>-91810</v>
      </c>
      <c r="G4" s="21">
        <f>ST.I_24!G35</f>
        <v>911113</v>
      </c>
      <c r="H4" s="37">
        <f t="shared" ref="H4" si="3">G5-G4</f>
        <v>-911113</v>
      </c>
      <c r="I4" s="28">
        <f t="shared" ref="I4:I32" si="4">D4+F4+H4</f>
        <v>-1003828</v>
      </c>
      <c r="J4" s="21"/>
      <c r="K4" s="56"/>
      <c r="L4" s="21">
        <f>ST.I_24!L35</f>
        <v>79278</v>
      </c>
      <c r="M4" s="37">
        <f t="shared" ref="M4" si="5">L5-L4</f>
        <v>-79278</v>
      </c>
      <c r="N4" s="74"/>
    </row>
    <row r="5" spans="1:18" x14ac:dyDescent="0.25">
      <c r="A5" s="46">
        <v>45324</v>
      </c>
      <c r="B5" s="28">
        <f t="shared" si="0"/>
        <v>1003828</v>
      </c>
      <c r="C5" s="21"/>
      <c r="D5" s="28">
        <f>D4</f>
        <v>-905</v>
      </c>
      <c r="E5" s="21"/>
      <c r="F5" s="28">
        <f>F4</f>
        <v>-91810</v>
      </c>
      <c r="G5" s="21"/>
      <c r="H5" s="28">
        <f>H4</f>
        <v>-911113</v>
      </c>
      <c r="I5" s="28">
        <f t="shared" si="4"/>
        <v>-1003828</v>
      </c>
      <c r="J5" s="28"/>
      <c r="L5" s="21"/>
      <c r="M5" s="28">
        <f>M4</f>
        <v>-79278</v>
      </c>
      <c r="N5" s="19"/>
    </row>
    <row r="6" spans="1:18" x14ac:dyDescent="0.25">
      <c r="A6" s="46">
        <v>45325</v>
      </c>
      <c r="B6" s="29">
        <f>J6+N6-I6</f>
        <v>-501914</v>
      </c>
      <c r="C6" s="23"/>
      <c r="D6" s="48">
        <f>(C8-C5-D5)/2</f>
        <v>452.5</v>
      </c>
      <c r="E6" s="23"/>
      <c r="F6" s="48">
        <f>(E8-E5-F5)/2</f>
        <v>45905</v>
      </c>
      <c r="G6" s="23"/>
      <c r="H6" s="48">
        <f>(G8-G5-H5)/2</f>
        <v>455556.5</v>
      </c>
      <c r="I6" s="29">
        <f t="shared" si="4"/>
        <v>501914</v>
      </c>
      <c r="J6" s="29"/>
      <c r="L6" s="23"/>
      <c r="M6" s="48">
        <f>(L8-L5-M5)/2</f>
        <v>39639</v>
      </c>
      <c r="N6" s="55"/>
    </row>
    <row r="7" spans="1:18" x14ac:dyDescent="0.25">
      <c r="A7" s="46">
        <v>45326</v>
      </c>
      <c r="B7" s="29">
        <f>J7+N7-I7</f>
        <v>-501914</v>
      </c>
      <c r="C7" s="23"/>
      <c r="D7" s="48">
        <f>(C8-C5-D5)/2</f>
        <v>452.5</v>
      </c>
      <c r="E7" s="23"/>
      <c r="F7" s="48">
        <f>(E8-E5-F5)/2</f>
        <v>45905</v>
      </c>
      <c r="G7" s="23"/>
      <c r="H7" s="48">
        <f>(G8-G5-H5)/2</f>
        <v>455556.5</v>
      </c>
      <c r="I7" s="29">
        <f t="shared" si="4"/>
        <v>501914</v>
      </c>
      <c r="J7" s="29"/>
      <c r="L7" s="23"/>
      <c r="M7" s="48">
        <f>(L8-L5-M5)/2</f>
        <v>39639</v>
      </c>
      <c r="N7" s="55"/>
    </row>
    <row r="8" spans="1:18" x14ac:dyDescent="0.25">
      <c r="A8" s="46">
        <v>45327</v>
      </c>
      <c r="B8" s="28">
        <f>J8+N8-I8</f>
        <v>0</v>
      </c>
      <c r="C8" s="21"/>
      <c r="D8" s="37">
        <f t="shared" ref="D8:D11" si="6">C9-C8</f>
        <v>0</v>
      </c>
      <c r="E8" s="21"/>
      <c r="F8" s="37">
        <f t="shared" ref="F8:F11" si="7">E9-E8</f>
        <v>0</v>
      </c>
      <c r="G8" s="21"/>
      <c r="H8" s="37">
        <f t="shared" ref="H8:H11" si="8">G9-G8</f>
        <v>0</v>
      </c>
      <c r="I8" s="28">
        <f t="shared" si="4"/>
        <v>0</v>
      </c>
      <c r="J8" s="28"/>
      <c r="L8" s="21"/>
      <c r="M8" s="37">
        <f t="shared" ref="M8:M11" si="9">L9-L8</f>
        <v>0</v>
      </c>
      <c r="N8" s="19"/>
    </row>
    <row r="9" spans="1:18" x14ac:dyDescent="0.25">
      <c r="A9" s="46">
        <v>45328</v>
      </c>
      <c r="B9" s="28">
        <f>J9+N9-I9</f>
        <v>0</v>
      </c>
      <c r="C9" s="21"/>
      <c r="D9" s="37">
        <f t="shared" si="6"/>
        <v>0</v>
      </c>
      <c r="E9" s="21"/>
      <c r="F9" s="37">
        <f t="shared" si="7"/>
        <v>0</v>
      </c>
      <c r="G9" s="21"/>
      <c r="H9" s="37">
        <f t="shared" si="8"/>
        <v>0</v>
      </c>
      <c r="I9" s="28">
        <f t="shared" si="4"/>
        <v>0</v>
      </c>
      <c r="J9" s="28"/>
      <c r="L9" s="21"/>
      <c r="M9" s="37">
        <f t="shared" si="9"/>
        <v>0</v>
      </c>
      <c r="N9" s="19"/>
    </row>
    <row r="10" spans="1:18" x14ac:dyDescent="0.25">
      <c r="A10" s="46">
        <v>45329</v>
      </c>
      <c r="B10" s="28">
        <f t="shared" ref="B10:B12" si="10">J10+N10-I10</f>
        <v>0</v>
      </c>
      <c r="C10" s="21"/>
      <c r="D10" s="37">
        <f t="shared" si="6"/>
        <v>0</v>
      </c>
      <c r="E10" s="21"/>
      <c r="F10" s="37">
        <f t="shared" si="7"/>
        <v>0</v>
      </c>
      <c r="G10" s="21"/>
      <c r="H10" s="37">
        <f t="shared" si="8"/>
        <v>0</v>
      </c>
      <c r="I10" s="28">
        <f t="shared" si="4"/>
        <v>0</v>
      </c>
      <c r="J10" s="28"/>
      <c r="L10" s="21"/>
      <c r="M10" s="37">
        <f t="shared" si="9"/>
        <v>0</v>
      </c>
      <c r="N10" s="19"/>
    </row>
    <row r="11" spans="1:18" x14ac:dyDescent="0.25">
      <c r="A11" s="46">
        <v>45330</v>
      </c>
      <c r="B11" s="28">
        <f t="shared" si="10"/>
        <v>0</v>
      </c>
      <c r="C11" s="21"/>
      <c r="D11" s="37">
        <f t="shared" si="6"/>
        <v>0</v>
      </c>
      <c r="E11" s="21"/>
      <c r="F11" s="37">
        <f t="shared" si="7"/>
        <v>0</v>
      </c>
      <c r="G11" s="21"/>
      <c r="H11" s="37">
        <f t="shared" si="8"/>
        <v>0</v>
      </c>
      <c r="I11" s="28">
        <f t="shared" si="4"/>
        <v>0</v>
      </c>
      <c r="J11" s="28"/>
      <c r="L11" s="21"/>
      <c r="M11" s="37">
        <f t="shared" si="9"/>
        <v>0</v>
      </c>
      <c r="N11" s="19"/>
    </row>
    <row r="12" spans="1:18" x14ac:dyDescent="0.25">
      <c r="A12" s="46">
        <v>45331</v>
      </c>
      <c r="B12" s="28">
        <f t="shared" si="10"/>
        <v>0</v>
      </c>
      <c r="C12" s="21"/>
      <c r="D12" s="28">
        <f>D11</f>
        <v>0</v>
      </c>
      <c r="E12" s="21"/>
      <c r="F12" s="28">
        <f>F11</f>
        <v>0</v>
      </c>
      <c r="G12" s="21"/>
      <c r="H12" s="28">
        <f>H11</f>
        <v>0</v>
      </c>
      <c r="I12" s="28">
        <f t="shared" si="4"/>
        <v>0</v>
      </c>
      <c r="J12" s="28"/>
      <c r="L12" s="21"/>
      <c r="M12" s="28">
        <f>M11</f>
        <v>0</v>
      </c>
      <c r="N12" s="19"/>
    </row>
    <row r="13" spans="1:18" x14ac:dyDescent="0.25">
      <c r="A13" s="46">
        <v>45332</v>
      </c>
      <c r="B13" s="29">
        <f>J13+N13-I13</f>
        <v>0</v>
      </c>
      <c r="C13" s="23"/>
      <c r="D13" s="48">
        <f>(C15-C12-D12)/2</f>
        <v>0</v>
      </c>
      <c r="E13" s="23"/>
      <c r="F13" s="48">
        <f>(E15-E12-F12)/2</f>
        <v>0</v>
      </c>
      <c r="G13" s="23"/>
      <c r="H13" s="48">
        <f>(G15-G12-H12)/2</f>
        <v>0</v>
      </c>
      <c r="I13" s="29">
        <f t="shared" si="4"/>
        <v>0</v>
      </c>
      <c r="J13" s="29"/>
      <c r="L13" s="23"/>
      <c r="M13" s="48">
        <f>(L15-L12-M12)/2</f>
        <v>0</v>
      </c>
      <c r="N13" s="55"/>
    </row>
    <row r="14" spans="1:18" x14ac:dyDescent="0.25">
      <c r="A14" s="46">
        <v>45333</v>
      </c>
      <c r="B14" s="29">
        <f>J14+N14-I14</f>
        <v>0</v>
      </c>
      <c r="C14" s="23"/>
      <c r="D14" s="48">
        <f>(C15-C12-D12)/2</f>
        <v>0</v>
      </c>
      <c r="E14" s="23"/>
      <c r="F14" s="48">
        <f>(E15-E12-F12)/2</f>
        <v>0</v>
      </c>
      <c r="G14" s="23"/>
      <c r="H14" s="48">
        <f>(G15-G12-H12)/2</f>
        <v>0</v>
      </c>
      <c r="I14" s="29">
        <f t="shared" si="4"/>
        <v>0</v>
      </c>
      <c r="J14" s="29"/>
      <c r="L14" s="23"/>
      <c r="M14" s="48">
        <f>(L15-L12-M12)/2</f>
        <v>0</v>
      </c>
      <c r="N14" s="55"/>
    </row>
    <row r="15" spans="1:18" x14ac:dyDescent="0.25">
      <c r="A15" s="46">
        <v>45334</v>
      </c>
      <c r="B15" s="28">
        <f>J15+N15-I15</f>
        <v>0</v>
      </c>
      <c r="C15" s="21"/>
      <c r="D15" s="37">
        <f t="shared" ref="D15:D18" si="11">C16-C15</f>
        <v>0</v>
      </c>
      <c r="E15" s="21"/>
      <c r="F15" s="37">
        <f t="shared" ref="F15:F18" si="12">E16-E15</f>
        <v>0</v>
      </c>
      <c r="G15" s="21"/>
      <c r="H15" s="37">
        <f t="shared" ref="H15:H18" si="13">G16-G15</f>
        <v>0</v>
      </c>
      <c r="I15" s="28">
        <f t="shared" si="4"/>
        <v>0</v>
      </c>
      <c r="J15" s="28"/>
      <c r="L15" s="21"/>
      <c r="M15" s="37">
        <f t="shared" ref="M15:M18" si="14">L16-L15</f>
        <v>0</v>
      </c>
      <c r="N15" s="19"/>
    </row>
    <row r="16" spans="1:18" x14ac:dyDescent="0.25">
      <c r="A16" s="46">
        <v>45335</v>
      </c>
      <c r="B16" s="28">
        <f>J16+N16-I16</f>
        <v>0</v>
      </c>
      <c r="C16" s="21"/>
      <c r="D16" s="37">
        <f t="shared" si="11"/>
        <v>0</v>
      </c>
      <c r="E16" s="21"/>
      <c r="F16" s="37">
        <f t="shared" si="12"/>
        <v>0</v>
      </c>
      <c r="G16" s="21"/>
      <c r="H16" s="37">
        <f t="shared" si="13"/>
        <v>0</v>
      </c>
      <c r="I16" s="28">
        <f t="shared" si="4"/>
        <v>0</v>
      </c>
      <c r="J16" s="28"/>
      <c r="L16" s="21"/>
      <c r="M16" s="37">
        <f t="shared" si="14"/>
        <v>0</v>
      </c>
      <c r="N16" s="19"/>
    </row>
    <row r="17" spans="1:14" x14ac:dyDescent="0.25">
      <c r="A17" s="46">
        <v>45336</v>
      </c>
      <c r="B17" s="28">
        <f t="shared" ref="B17:B19" si="15">J17+N17-I17</f>
        <v>0</v>
      </c>
      <c r="C17" s="21"/>
      <c r="D17" s="37">
        <f t="shared" si="11"/>
        <v>0</v>
      </c>
      <c r="E17" s="21"/>
      <c r="F17" s="37">
        <f t="shared" si="12"/>
        <v>0</v>
      </c>
      <c r="G17" s="21"/>
      <c r="H17" s="37">
        <f t="shared" si="13"/>
        <v>0</v>
      </c>
      <c r="I17" s="28">
        <f t="shared" si="4"/>
        <v>0</v>
      </c>
      <c r="J17" s="28"/>
      <c r="L17" s="21"/>
      <c r="M17" s="37">
        <f t="shared" si="14"/>
        <v>0</v>
      </c>
      <c r="N17" s="19"/>
    </row>
    <row r="18" spans="1:14" x14ac:dyDescent="0.25">
      <c r="A18" s="46">
        <v>45337</v>
      </c>
      <c r="B18" s="28">
        <f t="shared" si="15"/>
        <v>0</v>
      </c>
      <c r="C18" s="21"/>
      <c r="D18" s="37">
        <f t="shared" si="11"/>
        <v>0</v>
      </c>
      <c r="E18" s="21"/>
      <c r="F18" s="37">
        <f t="shared" si="12"/>
        <v>0</v>
      </c>
      <c r="G18" s="21"/>
      <c r="H18" s="37">
        <f t="shared" si="13"/>
        <v>0</v>
      </c>
      <c r="I18" s="28">
        <f t="shared" si="4"/>
        <v>0</v>
      </c>
      <c r="J18" s="28"/>
      <c r="L18" s="21"/>
      <c r="M18" s="37">
        <f t="shared" si="14"/>
        <v>0</v>
      </c>
      <c r="N18" s="19"/>
    </row>
    <row r="19" spans="1:14" x14ac:dyDescent="0.25">
      <c r="A19" s="46">
        <v>45338</v>
      </c>
      <c r="B19" s="28">
        <f t="shared" si="15"/>
        <v>0</v>
      </c>
      <c r="C19" s="21"/>
      <c r="D19" s="28">
        <f>D18</f>
        <v>0</v>
      </c>
      <c r="E19" s="21"/>
      <c r="F19" s="28">
        <f>F18</f>
        <v>0</v>
      </c>
      <c r="G19" s="21"/>
      <c r="H19" s="28">
        <f>H18</f>
        <v>0</v>
      </c>
      <c r="I19" s="28">
        <f t="shared" si="4"/>
        <v>0</v>
      </c>
      <c r="J19" s="28"/>
      <c r="K19" s="30"/>
      <c r="L19" s="21"/>
      <c r="M19" s="28">
        <f>M18</f>
        <v>0</v>
      </c>
      <c r="N19" s="19"/>
    </row>
    <row r="20" spans="1:14" x14ac:dyDescent="0.25">
      <c r="A20" s="46">
        <v>45339</v>
      </c>
      <c r="B20" s="29">
        <f>J20+N20-I20</f>
        <v>0</v>
      </c>
      <c r="C20" s="23"/>
      <c r="D20" s="48">
        <f>(C22-C19-D19)/2</f>
        <v>0</v>
      </c>
      <c r="E20" s="23"/>
      <c r="F20" s="48">
        <f>(E22-E19-F19)/2</f>
        <v>0</v>
      </c>
      <c r="G20" s="23"/>
      <c r="H20" s="48">
        <f>(G22-G19-H19)/2</f>
        <v>0</v>
      </c>
      <c r="I20" s="29">
        <f t="shared" si="4"/>
        <v>0</v>
      </c>
      <c r="J20" s="29"/>
      <c r="K20" s="30"/>
      <c r="L20" s="23"/>
      <c r="M20" s="48">
        <f>(L22-L19-M19)/2</f>
        <v>0</v>
      </c>
      <c r="N20" s="55"/>
    </row>
    <row r="21" spans="1:14" x14ac:dyDescent="0.25">
      <c r="A21" s="46">
        <v>45340</v>
      </c>
      <c r="B21" s="29">
        <f>J21+N21-I21</f>
        <v>0</v>
      </c>
      <c r="C21" s="23"/>
      <c r="D21" s="48">
        <f>(C22-C19-D19)/2</f>
        <v>0</v>
      </c>
      <c r="E21" s="23"/>
      <c r="F21" s="48">
        <f>(E22-E19-F19)/2</f>
        <v>0</v>
      </c>
      <c r="G21" s="23"/>
      <c r="H21" s="48">
        <f>(G22-G19-H19)/2</f>
        <v>0</v>
      </c>
      <c r="I21" s="29">
        <f t="shared" si="4"/>
        <v>0</v>
      </c>
      <c r="J21" s="29"/>
      <c r="K21" s="30"/>
      <c r="L21" s="23"/>
      <c r="M21" s="48">
        <f>(L22-L19-M19)/2</f>
        <v>0</v>
      </c>
      <c r="N21" s="55"/>
    </row>
    <row r="22" spans="1:14" x14ac:dyDescent="0.25">
      <c r="A22" s="46">
        <v>45341</v>
      </c>
      <c r="B22" s="28">
        <f>J22+N22-I22</f>
        <v>0</v>
      </c>
      <c r="C22" s="21"/>
      <c r="D22" s="37">
        <f t="shared" ref="D22:D25" si="16">C23-C22</f>
        <v>0</v>
      </c>
      <c r="E22" s="21"/>
      <c r="F22" s="37">
        <f t="shared" ref="F22:F25" si="17">E23-E22</f>
        <v>0</v>
      </c>
      <c r="G22" s="21"/>
      <c r="H22" s="37">
        <f t="shared" ref="H22:H25" si="18">G23-G22</f>
        <v>0</v>
      </c>
      <c r="I22" s="28">
        <f t="shared" si="4"/>
        <v>0</v>
      </c>
      <c r="J22" s="28"/>
      <c r="K22" s="30"/>
      <c r="L22" s="21"/>
      <c r="M22" s="37">
        <f t="shared" ref="M22:M25" si="19">L23-L22</f>
        <v>0</v>
      </c>
      <c r="N22" s="19"/>
    </row>
    <row r="23" spans="1:14" x14ac:dyDescent="0.25">
      <c r="A23" s="46">
        <v>45342</v>
      </c>
      <c r="B23" s="28">
        <f>J23+N23-I23</f>
        <v>0</v>
      </c>
      <c r="C23" s="21"/>
      <c r="D23" s="37">
        <f t="shared" si="16"/>
        <v>0</v>
      </c>
      <c r="E23" s="21"/>
      <c r="F23" s="37">
        <f t="shared" si="17"/>
        <v>0</v>
      </c>
      <c r="G23" s="21"/>
      <c r="H23" s="37">
        <f t="shared" si="18"/>
        <v>0</v>
      </c>
      <c r="I23" s="28">
        <f t="shared" si="4"/>
        <v>0</v>
      </c>
      <c r="J23" s="28"/>
      <c r="L23" s="21"/>
      <c r="M23" s="37">
        <f t="shared" si="19"/>
        <v>0</v>
      </c>
      <c r="N23" s="19"/>
    </row>
    <row r="24" spans="1:14" x14ac:dyDescent="0.25">
      <c r="A24" s="46">
        <v>45343</v>
      </c>
      <c r="B24" s="28">
        <f t="shared" ref="B24:B26" si="20">J24+N24-I24</f>
        <v>0</v>
      </c>
      <c r="C24" s="21"/>
      <c r="D24" s="37">
        <f t="shared" si="16"/>
        <v>0</v>
      </c>
      <c r="E24" s="21"/>
      <c r="F24" s="37">
        <f t="shared" si="17"/>
        <v>0</v>
      </c>
      <c r="G24" s="21"/>
      <c r="H24" s="37">
        <f t="shared" si="18"/>
        <v>0</v>
      </c>
      <c r="I24" s="28">
        <f t="shared" si="4"/>
        <v>0</v>
      </c>
      <c r="J24" s="28"/>
      <c r="L24" s="21"/>
      <c r="M24" s="37">
        <f t="shared" si="19"/>
        <v>0</v>
      </c>
      <c r="N24" s="19"/>
    </row>
    <row r="25" spans="1:14" x14ac:dyDescent="0.25">
      <c r="A25" s="46">
        <v>45344</v>
      </c>
      <c r="B25" s="28">
        <f t="shared" si="20"/>
        <v>0</v>
      </c>
      <c r="C25" s="21"/>
      <c r="D25" s="37">
        <f t="shared" si="16"/>
        <v>0</v>
      </c>
      <c r="E25" s="21"/>
      <c r="F25" s="37">
        <f t="shared" si="17"/>
        <v>0</v>
      </c>
      <c r="G25" s="21"/>
      <c r="H25" s="37">
        <f t="shared" si="18"/>
        <v>0</v>
      </c>
      <c r="I25" s="28">
        <f t="shared" si="4"/>
        <v>0</v>
      </c>
      <c r="J25" s="28"/>
      <c r="L25" s="21"/>
      <c r="M25" s="37">
        <f t="shared" si="19"/>
        <v>0</v>
      </c>
      <c r="N25" s="19"/>
    </row>
    <row r="26" spans="1:14" x14ac:dyDescent="0.25">
      <c r="A26" s="46">
        <v>45345</v>
      </c>
      <c r="B26" s="28">
        <f t="shared" si="20"/>
        <v>0</v>
      </c>
      <c r="C26" s="21"/>
      <c r="D26" s="28">
        <f>D25</f>
        <v>0</v>
      </c>
      <c r="E26" s="21"/>
      <c r="F26" s="28">
        <f>F25</f>
        <v>0</v>
      </c>
      <c r="G26" s="21"/>
      <c r="H26" s="28">
        <f>H25</f>
        <v>0</v>
      </c>
      <c r="I26" s="28">
        <f t="shared" si="4"/>
        <v>0</v>
      </c>
      <c r="J26" s="28"/>
      <c r="L26" s="21"/>
      <c r="M26" s="28">
        <f>M25</f>
        <v>0</v>
      </c>
      <c r="N26" s="19"/>
    </row>
    <row r="27" spans="1:14" x14ac:dyDescent="0.25">
      <c r="A27" s="46">
        <v>45346</v>
      </c>
      <c r="B27" s="29">
        <f>J27+N27-I27</f>
        <v>0</v>
      </c>
      <c r="C27" s="23"/>
      <c r="D27" s="48">
        <f>(C29-C26-D26)/2</f>
        <v>0</v>
      </c>
      <c r="E27" s="23"/>
      <c r="F27" s="48">
        <f>(E29-E26-F26)/2</f>
        <v>0</v>
      </c>
      <c r="G27" s="23"/>
      <c r="H27" s="48">
        <f>(G29-G26-H26)/2</f>
        <v>0</v>
      </c>
      <c r="I27" s="29">
        <f t="shared" si="4"/>
        <v>0</v>
      </c>
      <c r="J27" s="29"/>
      <c r="L27" s="23"/>
      <c r="M27" s="48">
        <f>(L29-L26-M26)/2</f>
        <v>0</v>
      </c>
      <c r="N27" s="55"/>
    </row>
    <row r="28" spans="1:14" x14ac:dyDescent="0.25">
      <c r="A28" s="46">
        <v>45347</v>
      </c>
      <c r="B28" s="29">
        <f>J28+N28-I28</f>
        <v>0</v>
      </c>
      <c r="C28" s="23"/>
      <c r="D28" s="48">
        <f>(C29-C26-D26)/2</f>
        <v>0</v>
      </c>
      <c r="E28" s="23"/>
      <c r="F28" s="48">
        <f>(E29-E26-F26)/2</f>
        <v>0</v>
      </c>
      <c r="G28" s="23"/>
      <c r="H28" s="48">
        <f>(G29-G26-H26)/2</f>
        <v>0</v>
      </c>
      <c r="I28" s="29">
        <f t="shared" si="4"/>
        <v>0</v>
      </c>
      <c r="J28" s="29"/>
      <c r="L28" s="23"/>
      <c r="M28" s="48">
        <f>(L29-L26-M26)/2</f>
        <v>0</v>
      </c>
      <c r="N28" s="55"/>
    </row>
    <row r="29" spans="1:14" x14ac:dyDescent="0.25">
      <c r="A29" s="46">
        <v>45348</v>
      </c>
      <c r="B29" s="28">
        <f>J29+N29-I29</f>
        <v>0</v>
      </c>
      <c r="C29" s="21"/>
      <c r="D29" s="37">
        <f t="shared" ref="D29:D32" si="21">C30-C29</f>
        <v>0</v>
      </c>
      <c r="E29" s="21"/>
      <c r="F29" s="37">
        <f t="shared" ref="F29:F32" si="22">E30-E29</f>
        <v>0</v>
      </c>
      <c r="G29" s="21"/>
      <c r="H29" s="37">
        <f t="shared" ref="H29:H32" si="23">G30-G29</f>
        <v>0</v>
      </c>
      <c r="I29" s="28">
        <f t="shared" si="4"/>
        <v>0</v>
      </c>
      <c r="J29" s="28"/>
      <c r="L29" s="21"/>
      <c r="M29" s="37">
        <f t="shared" ref="M29:M32" si="24">L30-L29</f>
        <v>0</v>
      </c>
      <c r="N29" s="19"/>
    </row>
    <row r="30" spans="1:14" x14ac:dyDescent="0.25">
      <c r="A30" s="46">
        <v>45349</v>
      </c>
      <c r="B30" s="28">
        <f>J30+N30-I30</f>
        <v>0</v>
      </c>
      <c r="C30" s="21"/>
      <c r="D30" s="37">
        <f t="shared" si="21"/>
        <v>0</v>
      </c>
      <c r="E30" s="21"/>
      <c r="F30" s="37">
        <f t="shared" si="22"/>
        <v>0</v>
      </c>
      <c r="G30" s="21"/>
      <c r="H30" s="37">
        <f t="shared" si="23"/>
        <v>0</v>
      </c>
      <c r="I30" s="28">
        <f t="shared" si="4"/>
        <v>0</v>
      </c>
      <c r="J30" s="28"/>
      <c r="L30" s="21"/>
      <c r="M30" s="37">
        <f t="shared" si="24"/>
        <v>0</v>
      </c>
      <c r="N30" s="19"/>
    </row>
    <row r="31" spans="1:14" x14ac:dyDescent="0.25">
      <c r="A31" s="46">
        <v>45350</v>
      </c>
      <c r="B31" s="28">
        <f t="shared" ref="B31:B32" si="25">J31+N31-I31</f>
        <v>0</v>
      </c>
      <c r="C31" s="21"/>
      <c r="D31" s="37">
        <f t="shared" si="21"/>
        <v>0</v>
      </c>
      <c r="E31" s="21"/>
      <c r="F31" s="37">
        <f t="shared" si="22"/>
        <v>0</v>
      </c>
      <c r="G31" s="21"/>
      <c r="H31" s="37">
        <f t="shared" si="23"/>
        <v>0</v>
      </c>
      <c r="I31" s="28">
        <f t="shared" si="4"/>
        <v>0</v>
      </c>
      <c r="J31" s="28"/>
      <c r="L31" s="21"/>
      <c r="M31" s="37">
        <f t="shared" si="24"/>
        <v>0</v>
      </c>
      <c r="N31" s="19"/>
    </row>
    <row r="32" spans="1:14" x14ac:dyDescent="0.25">
      <c r="A32" s="46">
        <v>45351</v>
      </c>
      <c r="B32" s="28">
        <f t="shared" si="25"/>
        <v>0</v>
      </c>
      <c r="C32" s="21"/>
      <c r="D32" s="37">
        <f t="shared" si="21"/>
        <v>0</v>
      </c>
      <c r="E32" s="21"/>
      <c r="F32" s="37">
        <f t="shared" si="22"/>
        <v>0</v>
      </c>
      <c r="G32" s="21"/>
      <c r="H32" s="37">
        <f t="shared" si="23"/>
        <v>0</v>
      </c>
      <c r="I32" s="37">
        <f t="shared" si="4"/>
        <v>0</v>
      </c>
      <c r="J32" s="28"/>
      <c r="L32" s="21"/>
      <c r="M32" s="37">
        <f t="shared" si="24"/>
        <v>0</v>
      </c>
      <c r="N32" s="19"/>
    </row>
    <row r="33" spans="1:14" x14ac:dyDescent="0.25">
      <c r="A33" s="46">
        <v>45352</v>
      </c>
      <c r="B33" s="28"/>
      <c r="C33" s="21"/>
      <c r="D33" s="28"/>
      <c r="E33" s="21"/>
      <c r="F33" s="37"/>
      <c r="G33" s="21"/>
      <c r="H33" s="37"/>
      <c r="I33" s="37"/>
      <c r="J33" s="28"/>
      <c r="L33" s="21"/>
      <c r="M33" s="81"/>
      <c r="N33" s="75"/>
    </row>
    <row r="34" spans="1:14" x14ac:dyDescent="0.25">
      <c r="A34" s="46"/>
      <c r="B34" s="28"/>
      <c r="C34" s="21"/>
      <c r="D34" s="37"/>
      <c r="E34" s="21"/>
      <c r="F34" s="37"/>
      <c r="G34" s="21"/>
      <c r="H34" s="37"/>
      <c r="I34" s="37"/>
      <c r="J34" s="28"/>
      <c r="L34" s="21"/>
      <c r="M34" s="81"/>
      <c r="N34" s="75"/>
    </row>
    <row r="35" spans="1:14" ht="15.75" thickBot="1" x14ac:dyDescent="0.3">
      <c r="A35" s="76"/>
      <c r="B35" s="76"/>
      <c r="C35" s="77"/>
      <c r="D35" s="78"/>
      <c r="E35" s="77"/>
      <c r="F35" s="77"/>
      <c r="G35" s="77"/>
      <c r="H35" s="77"/>
      <c r="I35" s="78"/>
      <c r="J35" s="77"/>
      <c r="L35" s="83"/>
      <c r="M35" s="82"/>
      <c r="N35" s="79"/>
    </row>
    <row r="36" spans="1:14" ht="15.75" thickBot="1" x14ac:dyDescent="0.3">
      <c r="A36" s="17" t="s">
        <v>16</v>
      </c>
      <c r="B36" s="17"/>
      <c r="C36" s="17"/>
      <c r="D36" s="26">
        <f>SUM(D4:D35)</f>
        <v>-905</v>
      </c>
      <c r="E36" s="17"/>
      <c r="F36" s="26">
        <f>SUM(F4:F35)</f>
        <v>-91810</v>
      </c>
      <c r="G36" s="26"/>
      <c r="H36" s="26">
        <f>SUM(H4:H35)</f>
        <v>-911113</v>
      </c>
      <c r="I36" s="31">
        <f>SUM(I4:I34)</f>
        <v>-1003828</v>
      </c>
      <c r="J36" s="26">
        <f>SUM(J4:J35)</f>
        <v>0</v>
      </c>
      <c r="K36" s="17"/>
      <c r="L36" s="80"/>
      <c r="M36" s="31">
        <f>SUM(M3:M33)</f>
        <v>-79278</v>
      </c>
      <c r="N36" s="80">
        <f>SUM(N4:N35)</f>
        <v>0</v>
      </c>
    </row>
    <row r="38" spans="1:14" x14ac:dyDescent="0.25">
      <c r="H38">
        <f>H37/16</f>
        <v>0</v>
      </c>
      <c r="I38">
        <f>I37/31</f>
        <v>0</v>
      </c>
    </row>
  </sheetData>
  <mergeCells count="7">
    <mergeCell ref="A2:A3"/>
    <mergeCell ref="A1:R1"/>
    <mergeCell ref="C2:D2"/>
    <mergeCell ref="E2:F2"/>
    <mergeCell ref="G2:H2"/>
    <mergeCell ref="I2:J2"/>
    <mergeCell ref="L2:M2"/>
  </mergeCells>
  <pageMargins left="0.7" right="0.7" top="0.78740157499999996" bottom="0.78740157499999996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9"/>
  <sheetViews>
    <sheetView topLeftCell="A2" workbookViewId="0">
      <selection activeCell="A2" sqref="A2:R39"/>
    </sheetView>
  </sheetViews>
  <sheetFormatPr defaultRowHeight="15" x14ac:dyDescent="0.25"/>
  <cols>
    <col min="1" max="2" width="11.28515625" customWidth="1"/>
    <col min="9" max="9" width="9.140625" customWidth="1"/>
    <col min="14" max="14" width="14.140625" customWidth="1"/>
  </cols>
  <sheetData>
    <row r="1" spans="1:18" x14ac:dyDescent="0.25">
      <c r="A1" s="113" t="s">
        <v>90</v>
      </c>
      <c r="B1" s="114"/>
      <c r="C1" s="114"/>
      <c r="D1" s="114"/>
      <c r="E1" s="114"/>
      <c r="F1" s="114"/>
      <c r="G1" s="114"/>
      <c r="H1" s="114"/>
      <c r="I1" s="114"/>
      <c r="J1" s="114"/>
      <c r="K1" s="114"/>
      <c r="L1" s="114"/>
      <c r="M1" s="114"/>
      <c r="N1" s="114"/>
      <c r="O1" s="114"/>
      <c r="P1" s="114"/>
      <c r="Q1" s="114"/>
    </row>
    <row r="2" spans="1:18" ht="15.75" thickBot="1" x14ac:dyDescent="0.3">
      <c r="A2" s="113" t="s">
        <v>119</v>
      </c>
      <c r="B2" s="114"/>
      <c r="C2" s="114"/>
      <c r="D2" s="114"/>
      <c r="E2" s="114"/>
      <c r="F2" s="114"/>
      <c r="G2" s="114"/>
      <c r="H2" s="114"/>
      <c r="I2" s="114"/>
      <c r="J2" s="114"/>
      <c r="K2" s="114"/>
      <c r="L2" s="114"/>
      <c r="M2" s="114"/>
      <c r="N2" s="114"/>
      <c r="O2" s="114"/>
      <c r="P2" s="114"/>
      <c r="Q2" s="114"/>
      <c r="R2" s="114"/>
    </row>
    <row r="3" spans="1:18" ht="15.75" thickBot="1" x14ac:dyDescent="0.3">
      <c r="A3" s="115" t="s">
        <v>72</v>
      </c>
      <c r="B3" s="71" t="s">
        <v>107</v>
      </c>
      <c r="C3" s="117" t="s">
        <v>74</v>
      </c>
      <c r="D3" s="118"/>
      <c r="E3" s="117" t="s">
        <v>75</v>
      </c>
      <c r="F3" s="118"/>
      <c r="G3" s="119" t="s">
        <v>77</v>
      </c>
      <c r="H3" s="112"/>
      <c r="I3" s="119" t="s">
        <v>76</v>
      </c>
      <c r="J3" s="112"/>
      <c r="L3" s="120" t="s">
        <v>87</v>
      </c>
      <c r="M3" s="121"/>
      <c r="N3" s="17" t="s">
        <v>87</v>
      </c>
    </row>
    <row r="4" spans="1:18" ht="15.75" thickBot="1" x14ac:dyDescent="0.3">
      <c r="A4" s="116"/>
      <c r="B4" s="72" t="s">
        <v>108</v>
      </c>
      <c r="C4" s="38" t="s">
        <v>73</v>
      </c>
      <c r="D4" s="39" t="s">
        <v>5</v>
      </c>
      <c r="E4" s="39" t="s">
        <v>73</v>
      </c>
      <c r="F4" s="39" t="s">
        <v>5</v>
      </c>
      <c r="G4" s="20" t="s">
        <v>73</v>
      </c>
      <c r="H4" s="40" t="s">
        <v>5</v>
      </c>
      <c r="I4" s="20" t="s">
        <v>73</v>
      </c>
      <c r="J4" s="40" t="s">
        <v>5</v>
      </c>
      <c r="L4" s="51" t="s">
        <v>105</v>
      </c>
      <c r="M4" s="27" t="s">
        <v>89</v>
      </c>
      <c r="N4" s="70" t="s">
        <v>106</v>
      </c>
    </row>
    <row r="5" spans="1:18" ht="15.75" thickTop="1" x14ac:dyDescent="0.25">
      <c r="A5" s="46">
        <v>45323</v>
      </c>
      <c r="B5" s="28">
        <f t="shared" ref="B5:B6" si="0">J5+N5-I5</f>
        <v>0</v>
      </c>
      <c r="C5" s="21">
        <f>ST.I_24!C36</f>
        <v>0</v>
      </c>
      <c r="D5" s="37">
        <f t="shared" ref="D5" si="1">C6-C5</f>
        <v>0</v>
      </c>
      <c r="E5" s="21">
        <f>ST.I_24!E36</f>
        <v>0</v>
      </c>
      <c r="F5" s="37">
        <f t="shared" ref="F5" si="2">E6-E5</f>
        <v>0</v>
      </c>
      <c r="G5" s="21">
        <f>ST.I_24!G36</f>
        <v>0</v>
      </c>
      <c r="H5" s="37">
        <f t="shared" ref="H5" si="3">G6-G5</f>
        <v>0</v>
      </c>
      <c r="I5" s="28">
        <f t="shared" ref="I5:I33" si="4">D5+F5+H5</f>
        <v>0</v>
      </c>
      <c r="J5" s="21"/>
      <c r="K5" s="56"/>
      <c r="L5" s="21">
        <f>ST.I_24!L36</f>
        <v>0</v>
      </c>
      <c r="M5" s="37">
        <f t="shared" ref="M5" si="5">L6-L5</f>
        <v>0</v>
      </c>
      <c r="N5" s="74"/>
    </row>
    <row r="6" spans="1:18" x14ac:dyDescent="0.25">
      <c r="A6" s="46">
        <v>45324</v>
      </c>
      <c r="B6" s="28">
        <f t="shared" si="0"/>
        <v>0</v>
      </c>
      <c r="C6" s="21"/>
      <c r="D6" s="28">
        <f>D5</f>
        <v>0</v>
      </c>
      <c r="E6" s="21"/>
      <c r="F6" s="28">
        <f>F5</f>
        <v>0</v>
      </c>
      <c r="G6" s="21"/>
      <c r="H6" s="28">
        <f>H5</f>
        <v>0</v>
      </c>
      <c r="I6" s="28">
        <f t="shared" si="4"/>
        <v>0</v>
      </c>
      <c r="J6" s="28"/>
      <c r="L6" s="21"/>
      <c r="M6" s="28">
        <f>M5</f>
        <v>0</v>
      </c>
      <c r="N6" s="19"/>
    </row>
    <row r="7" spans="1:18" x14ac:dyDescent="0.25">
      <c r="A7" s="46">
        <v>45325</v>
      </c>
      <c r="B7" s="29">
        <f>J7+N7-I7</f>
        <v>0</v>
      </c>
      <c r="C7" s="23"/>
      <c r="D7" s="48">
        <f>(C9-C6-D6)/2</f>
        <v>0</v>
      </c>
      <c r="E7" s="23"/>
      <c r="F7" s="48">
        <f>(E9-E6-F6)/2</f>
        <v>0</v>
      </c>
      <c r="G7" s="23"/>
      <c r="H7" s="48">
        <f>(G9-G6-H6)/2</f>
        <v>0</v>
      </c>
      <c r="I7" s="29">
        <f t="shared" si="4"/>
        <v>0</v>
      </c>
      <c r="J7" s="29"/>
      <c r="L7" s="23"/>
      <c r="M7" s="48">
        <f>(L9-L6-M6)/2</f>
        <v>0</v>
      </c>
      <c r="N7" s="55"/>
    </row>
    <row r="8" spans="1:18" x14ac:dyDescent="0.25">
      <c r="A8" s="46">
        <v>45326</v>
      </c>
      <c r="B8" s="29">
        <f>J8+N8-I8</f>
        <v>0</v>
      </c>
      <c r="C8" s="23"/>
      <c r="D8" s="48">
        <f>(C9-C6-D6)/2</f>
        <v>0</v>
      </c>
      <c r="E8" s="23"/>
      <c r="F8" s="48">
        <f>(E9-E6-F6)/2</f>
        <v>0</v>
      </c>
      <c r="G8" s="23"/>
      <c r="H8" s="48">
        <f>(G9-G6-H6)/2</f>
        <v>0</v>
      </c>
      <c r="I8" s="29">
        <f t="shared" si="4"/>
        <v>0</v>
      </c>
      <c r="J8" s="29"/>
      <c r="L8" s="23"/>
      <c r="M8" s="48">
        <f>(L9-L6-M6)/2</f>
        <v>0</v>
      </c>
      <c r="N8" s="55"/>
    </row>
    <row r="9" spans="1:18" x14ac:dyDescent="0.25">
      <c r="A9" s="46">
        <v>45327</v>
      </c>
      <c r="B9" s="28">
        <f>J9+N9-I9</f>
        <v>0</v>
      </c>
      <c r="C9" s="21"/>
      <c r="D9" s="37">
        <f t="shared" ref="D9:D12" si="6">C10-C9</f>
        <v>0</v>
      </c>
      <c r="E9" s="21"/>
      <c r="F9" s="37">
        <f t="shared" ref="F9:F12" si="7">E10-E9</f>
        <v>0</v>
      </c>
      <c r="G9" s="21"/>
      <c r="H9" s="37">
        <f t="shared" ref="H9:H12" si="8">G10-G9</f>
        <v>0</v>
      </c>
      <c r="I9" s="28">
        <f t="shared" si="4"/>
        <v>0</v>
      </c>
      <c r="J9" s="28"/>
      <c r="L9" s="21"/>
      <c r="M9" s="37">
        <f t="shared" ref="M9:M12" si="9">L10-L9</f>
        <v>0</v>
      </c>
      <c r="N9" s="19"/>
    </row>
    <row r="10" spans="1:18" x14ac:dyDescent="0.25">
      <c r="A10" s="46">
        <v>45328</v>
      </c>
      <c r="B10" s="28">
        <f>J10+N10-I10</f>
        <v>0</v>
      </c>
      <c r="C10" s="21"/>
      <c r="D10" s="37">
        <f t="shared" si="6"/>
        <v>0</v>
      </c>
      <c r="E10" s="21"/>
      <c r="F10" s="37">
        <f t="shared" si="7"/>
        <v>0</v>
      </c>
      <c r="G10" s="21"/>
      <c r="H10" s="37">
        <f t="shared" si="8"/>
        <v>0</v>
      </c>
      <c r="I10" s="28">
        <f t="shared" si="4"/>
        <v>0</v>
      </c>
      <c r="J10" s="28"/>
      <c r="L10" s="21"/>
      <c r="M10" s="37">
        <f t="shared" si="9"/>
        <v>0</v>
      </c>
      <c r="N10" s="19"/>
    </row>
    <row r="11" spans="1:18" x14ac:dyDescent="0.25">
      <c r="A11" s="46">
        <v>45329</v>
      </c>
      <c r="B11" s="28">
        <f t="shared" ref="B11:B13" si="10">J11+N11-I11</f>
        <v>0</v>
      </c>
      <c r="C11" s="21"/>
      <c r="D11" s="37">
        <f t="shared" si="6"/>
        <v>0</v>
      </c>
      <c r="E11" s="21"/>
      <c r="F11" s="37">
        <f t="shared" si="7"/>
        <v>0</v>
      </c>
      <c r="G11" s="21"/>
      <c r="H11" s="37">
        <f t="shared" si="8"/>
        <v>0</v>
      </c>
      <c r="I11" s="28">
        <f t="shared" si="4"/>
        <v>0</v>
      </c>
      <c r="J11" s="28"/>
      <c r="L11" s="21"/>
      <c r="M11" s="37">
        <f t="shared" si="9"/>
        <v>0</v>
      </c>
      <c r="N11" s="19"/>
    </row>
    <row r="12" spans="1:18" x14ac:dyDescent="0.25">
      <c r="A12" s="46">
        <v>45330</v>
      </c>
      <c r="B12" s="28">
        <f t="shared" si="10"/>
        <v>0</v>
      </c>
      <c r="C12" s="21"/>
      <c r="D12" s="37">
        <f t="shared" si="6"/>
        <v>0</v>
      </c>
      <c r="E12" s="21"/>
      <c r="F12" s="37">
        <f t="shared" si="7"/>
        <v>0</v>
      </c>
      <c r="G12" s="21"/>
      <c r="H12" s="37">
        <f t="shared" si="8"/>
        <v>0</v>
      </c>
      <c r="I12" s="28">
        <f t="shared" si="4"/>
        <v>0</v>
      </c>
      <c r="J12" s="28"/>
      <c r="L12" s="21"/>
      <c r="M12" s="37">
        <f t="shared" si="9"/>
        <v>0</v>
      </c>
      <c r="N12" s="19"/>
    </row>
    <row r="13" spans="1:18" x14ac:dyDescent="0.25">
      <c r="A13" s="46">
        <v>45331</v>
      </c>
      <c r="B13" s="28">
        <f t="shared" si="10"/>
        <v>0</v>
      </c>
      <c r="C13" s="21"/>
      <c r="D13" s="28">
        <f>D12</f>
        <v>0</v>
      </c>
      <c r="E13" s="21"/>
      <c r="F13" s="28">
        <f>F12</f>
        <v>0</v>
      </c>
      <c r="G13" s="21"/>
      <c r="H13" s="28">
        <f>H12</f>
        <v>0</v>
      </c>
      <c r="I13" s="28">
        <f t="shared" si="4"/>
        <v>0</v>
      </c>
      <c r="J13" s="28"/>
      <c r="L13" s="21"/>
      <c r="M13" s="28">
        <f>M12</f>
        <v>0</v>
      </c>
      <c r="N13" s="19"/>
    </row>
    <row r="14" spans="1:18" x14ac:dyDescent="0.25">
      <c r="A14" s="46">
        <v>45332</v>
      </c>
      <c r="B14" s="29">
        <f>J14+N14-I14</f>
        <v>0</v>
      </c>
      <c r="C14" s="23"/>
      <c r="D14" s="48">
        <f>(C16-C13-D13)/2</f>
        <v>0</v>
      </c>
      <c r="E14" s="23"/>
      <c r="F14" s="48">
        <f>(E16-E13-F13)/2</f>
        <v>0</v>
      </c>
      <c r="G14" s="23"/>
      <c r="H14" s="48">
        <f>(G16-G13-H13)/2</f>
        <v>0</v>
      </c>
      <c r="I14" s="29">
        <f t="shared" si="4"/>
        <v>0</v>
      </c>
      <c r="J14" s="29"/>
      <c r="L14" s="23"/>
      <c r="M14" s="48">
        <f>(L16-L13-M13)/2</f>
        <v>0</v>
      </c>
      <c r="N14" s="55"/>
    </row>
    <row r="15" spans="1:18" x14ac:dyDescent="0.25">
      <c r="A15" s="46">
        <v>45333</v>
      </c>
      <c r="B15" s="29">
        <f>J15+N15-I15</f>
        <v>0</v>
      </c>
      <c r="C15" s="23"/>
      <c r="D15" s="48">
        <f>(C16-C13-D13)/2</f>
        <v>0</v>
      </c>
      <c r="E15" s="23"/>
      <c r="F15" s="48">
        <f>(E16-E13-F13)/2</f>
        <v>0</v>
      </c>
      <c r="G15" s="23"/>
      <c r="H15" s="48">
        <f>(G16-G13-H13)/2</f>
        <v>0</v>
      </c>
      <c r="I15" s="29">
        <f t="shared" si="4"/>
        <v>0</v>
      </c>
      <c r="J15" s="29"/>
      <c r="L15" s="23"/>
      <c r="M15" s="48">
        <f>(L16-L13-M13)/2</f>
        <v>0</v>
      </c>
      <c r="N15" s="55"/>
    </row>
    <row r="16" spans="1:18" x14ac:dyDescent="0.25">
      <c r="A16" s="46">
        <v>45334</v>
      </c>
      <c r="B16" s="28">
        <f>J16+N16-I16</f>
        <v>0</v>
      </c>
      <c r="C16" s="21"/>
      <c r="D16" s="37">
        <f t="shared" ref="D16:D19" si="11">C17-C16</f>
        <v>0</v>
      </c>
      <c r="E16" s="21"/>
      <c r="F16" s="37">
        <f t="shared" ref="F16:F19" si="12">E17-E16</f>
        <v>0</v>
      </c>
      <c r="G16" s="21"/>
      <c r="H16" s="37">
        <f t="shared" ref="H16:H19" si="13">G17-G16</f>
        <v>0</v>
      </c>
      <c r="I16" s="28">
        <f t="shared" si="4"/>
        <v>0</v>
      </c>
      <c r="J16" s="28"/>
      <c r="L16" s="21"/>
      <c r="M16" s="37">
        <f t="shared" ref="M16:M19" si="14">L17-L16</f>
        <v>0</v>
      </c>
      <c r="N16" s="19"/>
    </row>
    <row r="17" spans="1:14" x14ac:dyDescent="0.25">
      <c r="A17" s="46">
        <v>45335</v>
      </c>
      <c r="B17" s="28">
        <f>J17+N17-I17</f>
        <v>0</v>
      </c>
      <c r="C17" s="21"/>
      <c r="D17" s="37">
        <f t="shared" si="11"/>
        <v>0</v>
      </c>
      <c r="E17" s="21"/>
      <c r="F17" s="37">
        <f t="shared" si="12"/>
        <v>0</v>
      </c>
      <c r="G17" s="21"/>
      <c r="H17" s="37">
        <f t="shared" si="13"/>
        <v>0</v>
      </c>
      <c r="I17" s="28">
        <f t="shared" si="4"/>
        <v>0</v>
      </c>
      <c r="J17" s="28"/>
      <c r="L17" s="21"/>
      <c r="M17" s="37">
        <f t="shared" si="14"/>
        <v>0</v>
      </c>
      <c r="N17" s="19"/>
    </row>
    <row r="18" spans="1:14" x14ac:dyDescent="0.25">
      <c r="A18" s="46">
        <v>45336</v>
      </c>
      <c r="B18" s="28">
        <f t="shared" ref="B18:B20" si="15">J18+N18-I18</f>
        <v>0</v>
      </c>
      <c r="C18" s="21"/>
      <c r="D18" s="37">
        <f t="shared" si="11"/>
        <v>0</v>
      </c>
      <c r="E18" s="21"/>
      <c r="F18" s="37">
        <f t="shared" si="12"/>
        <v>0</v>
      </c>
      <c r="G18" s="21"/>
      <c r="H18" s="37">
        <f t="shared" si="13"/>
        <v>0</v>
      </c>
      <c r="I18" s="28">
        <f t="shared" si="4"/>
        <v>0</v>
      </c>
      <c r="J18" s="28"/>
      <c r="L18" s="21"/>
      <c r="M18" s="37">
        <f t="shared" si="14"/>
        <v>0</v>
      </c>
      <c r="N18" s="19"/>
    </row>
    <row r="19" spans="1:14" x14ac:dyDescent="0.25">
      <c r="A19" s="46">
        <v>45337</v>
      </c>
      <c r="B19" s="28">
        <f t="shared" si="15"/>
        <v>0</v>
      </c>
      <c r="C19" s="21"/>
      <c r="D19" s="37">
        <f t="shared" si="11"/>
        <v>0</v>
      </c>
      <c r="E19" s="21"/>
      <c r="F19" s="37">
        <f t="shared" si="12"/>
        <v>0</v>
      </c>
      <c r="G19" s="21"/>
      <c r="H19" s="37">
        <f t="shared" si="13"/>
        <v>0</v>
      </c>
      <c r="I19" s="28">
        <f t="shared" si="4"/>
        <v>0</v>
      </c>
      <c r="J19" s="28"/>
      <c r="L19" s="21"/>
      <c r="M19" s="37">
        <f t="shared" si="14"/>
        <v>0</v>
      </c>
      <c r="N19" s="19"/>
    </row>
    <row r="20" spans="1:14" x14ac:dyDescent="0.25">
      <c r="A20" s="46">
        <v>45338</v>
      </c>
      <c r="B20" s="28">
        <f t="shared" si="15"/>
        <v>0</v>
      </c>
      <c r="C20" s="21"/>
      <c r="D20" s="28">
        <f>D19</f>
        <v>0</v>
      </c>
      <c r="E20" s="21"/>
      <c r="F20" s="28">
        <f>F19</f>
        <v>0</v>
      </c>
      <c r="G20" s="21"/>
      <c r="H20" s="28">
        <f>H19</f>
        <v>0</v>
      </c>
      <c r="I20" s="28">
        <f t="shared" si="4"/>
        <v>0</v>
      </c>
      <c r="J20" s="28"/>
      <c r="K20" s="30"/>
      <c r="L20" s="21"/>
      <c r="M20" s="28">
        <f>M19</f>
        <v>0</v>
      </c>
      <c r="N20" s="19"/>
    </row>
    <row r="21" spans="1:14" x14ac:dyDescent="0.25">
      <c r="A21" s="46">
        <v>45339</v>
      </c>
      <c r="B21" s="29">
        <f>J21+N21-I21</f>
        <v>0</v>
      </c>
      <c r="C21" s="23"/>
      <c r="D21" s="48">
        <f>(C23-C20-D20)/2</f>
        <v>0</v>
      </c>
      <c r="E21" s="23"/>
      <c r="F21" s="48">
        <f>(E23-E20-F20)/2</f>
        <v>0</v>
      </c>
      <c r="G21" s="23"/>
      <c r="H21" s="48">
        <f>(G23-G20-H20)/2</f>
        <v>0</v>
      </c>
      <c r="I21" s="29">
        <f t="shared" si="4"/>
        <v>0</v>
      </c>
      <c r="J21" s="29"/>
      <c r="K21" s="30"/>
      <c r="L21" s="23"/>
      <c r="M21" s="48">
        <f>(L23-L20-M20)/2</f>
        <v>0</v>
      </c>
      <c r="N21" s="55"/>
    </row>
    <row r="22" spans="1:14" x14ac:dyDescent="0.25">
      <c r="A22" s="46">
        <v>45340</v>
      </c>
      <c r="B22" s="29">
        <f>J22+N22-I22</f>
        <v>0</v>
      </c>
      <c r="C22" s="23"/>
      <c r="D22" s="48">
        <f>(C23-C20-D20)/2</f>
        <v>0</v>
      </c>
      <c r="E22" s="23"/>
      <c r="F22" s="48">
        <f>(E23-E20-F20)/2</f>
        <v>0</v>
      </c>
      <c r="G22" s="23"/>
      <c r="H22" s="48">
        <f>(G23-G20-H20)/2</f>
        <v>0</v>
      </c>
      <c r="I22" s="29">
        <f t="shared" si="4"/>
        <v>0</v>
      </c>
      <c r="J22" s="29"/>
      <c r="K22" s="30"/>
      <c r="L22" s="23"/>
      <c r="M22" s="48">
        <f>(L23-L20-M20)/2</f>
        <v>0</v>
      </c>
      <c r="N22" s="55"/>
    </row>
    <row r="23" spans="1:14" x14ac:dyDescent="0.25">
      <c r="A23" s="46">
        <v>45341</v>
      </c>
      <c r="B23" s="28">
        <f>J23+N23-I23</f>
        <v>0</v>
      </c>
      <c r="C23" s="21"/>
      <c r="D23" s="37">
        <f t="shared" ref="D23:D26" si="16">C24-C23</f>
        <v>0</v>
      </c>
      <c r="E23" s="21"/>
      <c r="F23" s="37">
        <f t="shared" ref="F23:F26" si="17">E24-E23</f>
        <v>0</v>
      </c>
      <c r="G23" s="21"/>
      <c r="H23" s="37">
        <f t="shared" ref="H23:H26" si="18">G24-G23</f>
        <v>0</v>
      </c>
      <c r="I23" s="28">
        <f t="shared" si="4"/>
        <v>0</v>
      </c>
      <c r="J23" s="28"/>
      <c r="K23" s="30"/>
      <c r="L23" s="21"/>
      <c r="M23" s="37">
        <f t="shared" ref="M23:M26" si="19">L24-L23</f>
        <v>0</v>
      </c>
      <c r="N23" s="19"/>
    </row>
    <row r="24" spans="1:14" x14ac:dyDescent="0.25">
      <c r="A24" s="46">
        <v>45342</v>
      </c>
      <c r="B24" s="28">
        <f>J24+N24-I24</f>
        <v>0</v>
      </c>
      <c r="C24" s="21"/>
      <c r="D24" s="37">
        <f t="shared" si="16"/>
        <v>0</v>
      </c>
      <c r="E24" s="21"/>
      <c r="F24" s="37">
        <f t="shared" si="17"/>
        <v>0</v>
      </c>
      <c r="G24" s="21"/>
      <c r="H24" s="37">
        <f t="shared" si="18"/>
        <v>0</v>
      </c>
      <c r="I24" s="28">
        <f t="shared" si="4"/>
        <v>0</v>
      </c>
      <c r="J24" s="28"/>
      <c r="L24" s="21"/>
      <c r="M24" s="37">
        <f t="shared" si="19"/>
        <v>0</v>
      </c>
      <c r="N24" s="19"/>
    </row>
    <row r="25" spans="1:14" x14ac:dyDescent="0.25">
      <c r="A25" s="46">
        <v>45343</v>
      </c>
      <c r="B25" s="28">
        <f t="shared" ref="B25:B27" si="20">J25+N25-I25</f>
        <v>0</v>
      </c>
      <c r="C25" s="21"/>
      <c r="D25" s="37">
        <f t="shared" si="16"/>
        <v>0</v>
      </c>
      <c r="E25" s="21"/>
      <c r="F25" s="37">
        <f t="shared" si="17"/>
        <v>0</v>
      </c>
      <c r="G25" s="21"/>
      <c r="H25" s="37">
        <f t="shared" si="18"/>
        <v>0</v>
      </c>
      <c r="I25" s="28">
        <f t="shared" si="4"/>
        <v>0</v>
      </c>
      <c r="J25" s="28"/>
      <c r="L25" s="21"/>
      <c r="M25" s="37">
        <f t="shared" si="19"/>
        <v>0</v>
      </c>
      <c r="N25" s="19"/>
    </row>
    <row r="26" spans="1:14" x14ac:dyDescent="0.25">
      <c r="A26" s="46">
        <v>45344</v>
      </c>
      <c r="B26" s="28">
        <f t="shared" si="20"/>
        <v>0</v>
      </c>
      <c r="C26" s="21"/>
      <c r="D26" s="37">
        <f t="shared" si="16"/>
        <v>0</v>
      </c>
      <c r="E26" s="21"/>
      <c r="F26" s="37">
        <f t="shared" si="17"/>
        <v>0</v>
      </c>
      <c r="G26" s="21"/>
      <c r="H26" s="37">
        <f t="shared" si="18"/>
        <v>0</v>
      </c>
      <c r="I26" s="28">
        <f t="shared" si="4"/>
        <v>0</v>
      </c>
      <c r="J26" s="28"/>
      <c r="L26" s="21"/>
      <c r="M26" s="37">
        <f t="shared" si="19"/>
        <v>0</v>
      </c>
      <c r="N26" s="19"/>
    </row>
    <row r="27" spans="1:14" x14ac:dyDescent="0.25">
      <c r="A27" s="46">
        <v>45345</v>
      </c>
      <c r="B27" s="28">
        <f t="shared" si="20"/>
        <v>0</v>
      </c>
      <c r="C27" s="21"/>
      <c r="D27" s="28">
        <f>D26</f>
        <v>0</v>
      </c>
      <c r="E27" s="21"/>
      <c r="F27" s="28">
        <f>F26</f>
        <v>0</v>
      </c>
      <c r="G27" s="21"/>
      <c r="H27" s="28">
        <f>H26</f>
        <v>0</v>
      </c>
      <c r="I27" s="28">
        <f t="shared" si="4"/>
        <v>0</v>
      </c>
      <c r="J27" s="28"/>
      <c r="L27" s="21"/>
      <c r="M27" s="28">
        <f>M26</f>
        <v>0</v>
      </c>
      <c r="N27" s="19"/>
    </row>
    <row r="28" spans="1:14" x14ac:dyDescent="0.25">
      <c r="A28" s="46">
        <v>45346</v>
      </c>
      <c r="B28" s="29">
        <f>J28+N28-I28</f>
        <v>0</v>
      </c>
      <c r="C28" s="23"/>
      <c r="D28" s="48">
        <f>(C30-C27-D27)/2</f>
        <v>0</v>
      </c>
      <c r="E28" s="23"/>
      <c r="F28" s="48">
        <f>(E30-E27-F27)/2</f>
        <v>0</v>
      </c>
      <c r="G28" s="23"/>
      <c r="H28" s="48">
        <f>(G30-G27-H27)/2</f>
        <v>0</v>
      </c>
      <c r="I28" s="29">
        <f t="shared" si="4"/>
        <v>0</v>
      </c>
      <c r="J28" s="29"/>
      <c r="L28" s="23"/>
      <c r="M28" s="48">
        <f>(L30-L27-M27)/2</f>
        <v>0</v>
      </c>
      <c r="N28" s="55"/>
    </row>
    <row r="29" spans="1:14" x14ac:dyDescent="0.25">
      <c r="A29" s="46">
        <v>45347</v>
      </c>
      <c r="B29" s="29">
        <f>J29+N29-I29</f>
        <v>0</v>
      </c>
      <c r="C29" s="23"/>
      <c r="D29" s="48">
        <f>(C30-C27-D27)/2</f>
        <v>0</v>
      </c>
      <c r="E29" s="23"/>
      <c r="F29" s="48">
        <f>(E30-E27-F27)/2</f>
        <v>0</v>
      </c>
      <c r="G29" s="23"/>
      <c r="H29" s="48">
        <f>(G30-G27-H27)/2</f>
        <v>0</v>
      </c>
      <c r="I29" s="29">
        <f t="shared" si="4"/>
        <v>0</v>
      </c>
      <c r="J29" s="29"/>
      <c r="L29" s="23"/>
      <c r="M29" s="48">
        <f>(L30-L27-M27)/2</f>
        <v>0</v>
      </c>
      <c r="N29" s="55"/>
    </row>
    <row r="30" spans="1:14" x14ac:dyDescent="0.25">
      <c r="A30" s="46">
        <v>45348</v>
      </c>
      <c r="B30" s="28">
        <f>J30+N30-I30</f>
        <v>0</v>
      </c>
      <c r="C30" s="21"/>
      <c r="D30" s="37">
        <f t="shared" ref="D30:D33" si="21">C31-C30</f>
        <v>0</v>
      </c>
      <c r="E30" s="21"/>
      <c r="F30" s="37">
        <f t="shared" ref="F30:F33" si="22">E31-E30</f>
        <v>0</v>
      </c>
      <c r="G30" s="21"/>
      <c r="H30" s="37">
        <f t="shared" ref="H30:H33" si="23">G31-G30</f>
        <v>0</v>
      </c>
      <c r="I30" s="28">
        <f t="shared" si="4"/>
        <v>0</v>
      </c>
      <c r="J30" s="28"/>
      <c r="L30" s="21"/>
      <c r="M30" s="37">
        <f t="shared" ref="M30:M33" si="24">L31-L30</f>
        <v>0</v>
      </c>
      <c r="N30" s="19"/>
    </row>
    <row r="31" spans="1:14" x14ac:dyDescent="0.25">
      <c r="A31" s="46">
        <v>45349</v>
      </c>
      <c r="B31" s="28">
        <f>J31+N31-I31</f>
        <v>0</v>
      </c>
      <c r="C31" s="21"/>
      <c r="D31" s="37">
        <f t="shared" si="21"/>
        <v>0</v>
      </c>
      <c r="E31" s="21"/>
      <c r="F31" s="37">
        <f t="shared" si="22"/>
        <v>0</v>
      </c>
      <c r="G31" s="21"/>
      <c r="H31" s="37">
        <f t="shared" si="23"/>
        <v>0</v>
      </c>
      <c r="I31" s="28">
        <f t="shared" si="4"/>
        <v>0</v>
      </c>
      <c r="J31" s="28"/>
      <c r="L31" s="21"/>
      <c r="M31" s="37">
        <f t="shared" si="24"/>
        <v>0</v>
      </c>
      <c r="N31" s="19"/>
    </row>
    <row r="32" spans="1:14" x14ac:dyDescent="0.25">
      <c r="A32" s="46">
        <v>45350</v>
      </c>
      <c r="B32" s="28">
        <f t="shared" ref="B32:B33" si="25">J32+N32-I32</f>
        <v>0</v>
      </c>
      <c r="C32" s="21"/>
      <c r="D32" s="37">
        <f t="shared" si="21"/>
        <v>0</v>
      </c>
      <c r="E32" s="21"/>
      <c r="F32" s="37">
        <f t="shared" si="22"/>
        <v>0</v>
      </c>
      <c r="G32" s="21"/>
      <c r="H32" s="37">
        <f t="shared" si="23"/>
        <v>0</v>
      </c>
      <c r="I32" s="28">
        <f t="shared" si="4"/>
        <v>0</v>
      </c>
      <c r="J32" s="28"/>
      <c r="L32" s="21"/>
      <c r="M32" s="37">
        <f t="shared" si="24"/>
        <v>0</v>
      </c>
      <c r="N32" s="19"/>
    </row>
    <row r="33" spans="1:14" x14ac:dyDescent="0.25">
      <c r="A33" s="46">
        <v>45351</v>
      </c>
      <c r="B33" s="28">
        <f t="shared" si="25"/>
        <v>0</v>
      </c>
      <c r="C33" s="21"/>
      <c r="D33" s="37">
        <f t="shared" si="21"/>
        <v>0</v>
      </c>
      <c r="E33" s="21"/>
      <c r="F33" s="37">
        <f t="shared" si="22"/>
        <v>0</v>
      </c>
      <c r="G33" s="21"/>
      <c r="H33" s="37">
        <f t="shared" si="23"/>
        <v>0</v>
      </c>
      <c r="I33" s="37">
        <f t="shared" si="4"/>
        <v>0</v>
      </c>
      <c r="J33" s="28"/>
      <c r="L33" s="21"/>
      <c r="M33" s="37">
        <f t="shared" si="24"/>
        <v>0</v>
      </c>
      <c r="N33" s="19"/>
    </row>
    <row r="34" spans="1:14" x14ac:dyDescent="0.25">
      <c r="A34" s="46">
        <v>45352</v>
      </c>
      <c r="B34" s="28"/>
      <c r="C34" s="21"/>
      <c r="D34" s="28"/>
      <c r="E34" s="21"/>
      <c r="F34" s="37"/>
      <c r="G34" s="21"/>
      <c r="H34" s="37"/>
      <c r="I34" s="37"/>
      <c r="J34" s="28"/>
      <c r="L34" s="21"/>
      <c r="M34" s="81"/>
      <c r="N34" s="75"/>
    </row>
    <row r="35" spans="1:14" x14ac:dyDescent="0.25">
      <c r="A35" s="46"/>
      <c r="B35" s="28"/>
      <c r="C35" s="21"/>
      <c r="D35" s="37"/>
      <c r="E35" s="21"/>
      <c r="F35" s="37"/>
      <c r="G35" s="21"/>
      <c r="H35" s="37"/>
      <c r="I35" s="37"/>
      <c r="J35" s="28"/>
      <c r="L35" s="21"/>
      <c r="M35" s="81"/>
      <c r="N35" s="75"/>
    </row>
    <row r="36" spans="1:14" ht="15.75" thickBot="1" x14ac:dyDescent="0.3">
      <c r="A36" s="76"/>
      <c r="B36" s="76"/>
      <c r="C36" s="77"/>
      <c r="D36" s="78"/>
      <c r="E36" s="77"/>
      <c r="F36" s="77"/>
      <c r="G36" s="77"/>
      <c r="H36" s="77"/>
      <c r="I36" s="78"/>
      <c r="J36" s="77"/>
      <c r="L36" s="83"/>
      <c r="M36" s="82"/>
      <c r="N36" s="79"/>
    </row>
    <row r="37" spans="1:14" ht="15.75" thickBot="1" x14ac:dyDescent="0.3">
      <c r="A37" s="17" t="s">
        <v>16</v>
      </c>
      <c r="B37" s="17"/>
      <c r="C37" s="17"/>
      <c r="D37" s="26">
        <f>SUM(D5:D36)</f>
        <v>0</v>
      </c>
      <c r="E37" s="17"/>
      <c r="F37" s="26">
        <f>SUM(F5:F36)</f>
        <v>0</v>
      </c>
      <c r="G37" s="26"/>
      <c r="H37" s="26">
        <f>SUM(H5:H36)</f>
        <v>0</v>
      </c>
      <c r="I37" s="31">
        <f>SUM(I5:I35)</f>
        <v>0</v>
      </c>
      <c r="J37" s="26">
        <f>SUM(J5:J36)</f>
        <v>0</v>
      </c>
      <c r="K37" s="17"/>
      <c r="L37" s="80"/>
      <c r="M37" s="31">
        <f>SUM(M4:M34)</f>
        <v>0</v>
      </c>
      <c r="N37" s="80">
        <f>SUM(N5:N36)</f>
        <v>0</v>
      </c>
    </row>
    <row r="39" spans="1:14" x14ac:dyDescent="0.25">
      <c r="H39">
        <f>H38/16</f>
        <v>0</v>
      </c>
      <c r="I39">
        <f>I38/31</f>
        <v>0</v>
      </c>
    </row>
  </sheetData>
  <mergeCells count="8">
    <mergeCell ref="A1:Q1"/>
    <mergeCell ref="A2:R2"/>
    <mergeCell ref="A3:A4"/>
    <mergeCell ref="C3:D3"/>
    <mergeCell ref="E3:F3"/>
    <mergeCell ref="G3:H3"/>
    <mergeCell ref="I3:J3"/>
    <mergeCell ref="L3:M3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27</vt:i4>
      </vt:variant>
      <vt:variant>
        <vt:lpstr>Pojmenované oblasti</vt:lpstr>
      </vt:variant>
      <vt:variant>
        <vt:i4>1</vt:i4>
      </vt:variant>
    </vt:vector>
  </HeadingPairs>
  <TitlesOfParts>
    <vt:vector size="28" baseType="lpstr">
      <vt:lpstr>2024</vt:lpstr>
      <vt:lpstr>ST.I_24</vt:lpstr>
      <vt:lpstr>ST.II_23</vt:lpstr>
      <vt:lpstr>ST.III_23</vt:lpstr>
      <vt:lpstr>ST.IV_23</vt:lpstr>
      <vt:lpstr>ST.V_23</vt:lpstr>
      <vt:lpstr>ST.VI_23</vt:lpstr>
      <vt:lpstr>ST.VII_23</vt:lpstr>
      <vt:lpstr>ST.VIII_23</vt:lpstr>
      <vt:lpstr>st.IX_23</vt:lpstr>
      <vt:lpstr> ST.X_23</vt:lpstr>
      <vt:lpstr>ST.XI_23</vt:lpstr>
      <vt:lpstr>ST.XII_23</vt:lpstr>
      <vt:lpstr>nastavení Max komunikátoru</vt:lpstr>
      <vt:lpstr>graf sumář</vt:lpstr>
      <vt:lpstr>G. leden</vt:lpstr>
      <vt:lpstr>G. únor</vt:lpstr>
      <vt:lpstr>G. březen</vt:lpstr>
      <vt:lpstr>G. duben</vt:lpstr>
      <vt:lpstr>G. květen</vt:lpstr>
      <vt:lpstr>G. červen</vt:lpstr>
      <vt:lpstr>G. červenec</vt:lpstr>
      <vt:lpstr>G. srpen</vt:lpstr>
      <vt:lpstr>G. září</vt:lpstr>
      <vt:lpstr>G.říjen</vt:lpstr>
      <vt:lpstr>G.listopad</vt:lpstr>
      <vt:lpstr>G. prosinec</vt:lpstr>
      <vt:lpstr>'2024'!Oblast_tisku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2024-04-08T06:52:36Z</dcterms:modified>
</cp:coreProperties>
</file>